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_PROJEKTI\Kanalizacija\2017\Vodice_oborinska kanalizacija_Stara jezgra\0_Gotovo\1_Obala Juričev Ive Cota\"/>
    </mc:Choice>
  </mc:AlternateContent>
  <bookViews>
    <workbookView xWindow="14385" yWindow="-15" windowWidth="14430" windowHeight="12240" activeTab="3"/>
  </bookViews>
  <sheets>
    <sheet name="A. kišna rešetka 1" sheetId="22" r:id="rId1"/>
    <sheet name="B. kišne rešetke 2" sheetId="23" r:id="rId2"/>
    <sheet name="C. kišna rešetka 3" sheetId="24" r:id="rId3"/>
    <sheet name="Rekapitlacija" sheetId="25" r:id="rId4"/>
  </sheets>
  <definedNames>
    <definedName name="_xlnm.Print_Titles" localSheetId="0">'A. kišna rešetka 1'!$8:$9</definedName>
    <definedName name="_xlnm.Print_Titles" localSheetId="1">'B. kišne rešetke 2'!$1:$2</definedName>
    <definedName name="_xlnm.Print_Titles" localSheetId="2">'C. kišna rešetka 3'!$1:$2</definedName>
    <definedName name="_xlnm.Print_Titles" localSheetId="3">Rekapitlacija!#REF!</definedName>
    <definedName name="_xlnm.Print_Area" localSheetId="0">'A. kišna rešetka 1'!$A$1:$F$460</definedName>
    <definedName name="_xlnm.Print_Area" localSheetId="1">'B. kišne rešetke 2'!$A$1:$F$358</definedName>
    <definedName name="_xlnm.Print_Area" localSheetId="2">'C. kišna rešetka 3'!$A$1:$F$380</definedName>
    <definedName name="_xlnm.Print_Area" localSheetId="3">Rekapitlacija!$A$1:$F$26</definedName>
  </definedNames>
  <calcPr calcId="162913"/>
</workbook>
</file>

<file path=xl/calcChain.xml><?xml version="1.0" encoding="utf-8"?>
<calcChain xmlns="http://schemas.openxmlformats.org/spreadsheetml/2006/main">
  <c r="G201" i="24" l="1"/>
  <c r="G200" i="24"/>
  <c r="G198" i="23"/>
  <c r="G197" i="23"/>
  <c r="G218" i="24" l="1"/>
  <c r="G219" i="24"/>
  <c r="G220" i="24"/>
  <c r="G142" i="24" l="1"/>
  <c r="G139" i="24"/>
  <c r="G123" i="24"/>
  <c r="G66" i="24"/>
  <c r="G308" i="24"/>
  <c r="G298" i="24"/>
  <c r="G293" i="24"/>
  <c r="G189" i="24"/>
  <c r="G184" i="24"/>
  <c r="G179" i="24"/>
  <c r="G174" i="24"/>
  <c r="G166" i="24"/>
  <c r="G162" i="24"/>
  <c r="G158" i="24"/>
  <c r="G147" i="24"/>
  <c r="G134" i="24"/>
  <c r="G128" i="24"/>
  <c r="G110" i="24"/>
  <c r="G105" i="24"/>
  <c r="G81" i="24"/>
  <c r="G94" i="24" l="1"/>
  <c r="G76" i="24"/>
  <c r="G71" i="24"/>
  <c r="G291" i="23" l="1"/>
  <c r="G277" i="23"/>
  <c r="G251" i="23"/>
  <c r="G174" i="23"/>
  <c r="H183" i="23"/>
  <c r="G183" i="23"/>
  <c r="G169" i="23"/>
  <c r="G178" i="23"/>
  <c r="G164" i="23"/>
  <c r="G159" i="23"/>
  <c r="G148" i="23"/>
  <c r="G143" i="23"/>
  <c r="G138" i="23"/>
  <c r="G132" i="23"/>
  <c r="G133" i="23"/>
  <c r="G127" i="23"/>
  <c r="G122" i="23"/>
  <c r="G117" i="23"/>
  <c r="G105" i="23"/>
  <c r="G90" i="23"/>
  <c r="G86" i="23"/>
  <c r="G81" i="23"/>
  <c r="G113" i="22"/>
  <c r="G108" i="22"/>
  <c r="G76" i="23"/>
  <c r="G71" i="23"/>
  <c r="G66" i="23"/>
  <c r="G61" i="23"/>
  <c r="G44" i="23"/>
  <c r="G28" i="23"/>
  <c r="G420" i="22"/>
  <c r="G394" i="22"/>
  <c r="G378" i="22"/>
  <c r="G373" i="22"/>
  <c r="G307" i="22"/>
  <c r="G273" i="22"/>
  <c r="G245" i="22"/>
  <c r="G240" i="22"/>
  <c r="G231" i="22"/>
  <c r="G226" i="22"/>
  <c r="G221" i="22"/>
  <c r="G210" i="22"/>
  <c r="G206" i="22"/>
  <c r="G201" i="22"/>
  <c r="G196" i="22"/>
  <c r="G191" i="22"/>
  <c r="G186" i="22"/>
  <c r="G181" i="22"/>
  <c r="G176" i="22"/>
  <c r="G164" i="22"/>
  <c r="G158" i="22"/>
  <c r="G142" i="22"/>
  <c r="I128" i="22"/>
  <c r="G128" i="22"/>
  <c r="G118" i="22"/>
  <c r="H103" i="22"/>
  <c r="G103" i="22"/>
  <c r="G80" i="22"/>
</calcChain>
</file>

<file path=xl/sharedStrings.xml><?xml version="1.0" encoding="utf-8"?>
<sst xmlns="http://schemas.openxmlformats.org/spreadsheetml/2006/main" count="999" uniqueCount="383">
  <si>
    <t>2.7.</t>
  </si>
  <si>
    <t>PRIPREMNI RADOVI</t>
  </si>
  <si>
    <t>1.1.</t>
  </si>
  <si>
    <t>m'</t>
  </si>
  <si>
    <t>1.2.</t>
  </si>
  <si>
    <t>1.3.</t>
  </si>
  <si>
    <t>kom</t>
  </si>
  <si>
    <t>UKUPNO PRIPREMNI RADOVI</t>
  </si>
  <si>
    <t>ZEMLJANI RADOVI</t>
  </si>
  <si>
    <t>2.1.</t>
  </si>
  <si>
    <t>2.3.</t>
  </si>
  <si>
    <t>2.4.</t>
  </si>
  <si>
    <t>UKUPNO ZEMLJANI RADOVI</t>
  </si>
  <si>
    <t>BETONSKI I ARMIRANOBETONSKI RADOVI</t>
  </si>
  <si>
    <t>3.1.</t>
  </si>
  <si>
    <t>3.2.</t>
  </si>
  <si>
    <t>kg</t>
  </si>
  <si>
    <t>UKUPNO BETONSKI I ARMIRANO BETONSKI RADOVI</t>
  </si>
  <si>
    <t>KANALIZACIJSKI RADOVI</t>
  </si>
  <si>
    <t>4.1.</t>
  </si>
  <si>
    <t>Obračun paušalno.</t>
  </si>
  <si>
    <t>paušal</t>
  </si>
  <si>
    <t>1.</t>
  </si>
  <si>
    <t>2.</t>
  </si>
  <si>
    <t>3.</t>
  </si>
  <si>
    <t>4.</t>
  </si>
  <si>
    <t>5.</t>
  </si>
  <si>
    <t>6.</t>
  </si>
  <si>
    <t>7.</t>
  </si>
  <si>
    <t>8.</t>
  </si>
  <si>
    <t>Obračun po kompletu.</t>
  </si>
  <si>
    <t>5.2.</t>
  </si>
  <si>
    <t>8.1.</t>
  </si>
  <si>
    <t>3.3.</t>
  </si>
  <si>
    <t>UKUPNO ZIDARSKI RADOVI</t>
  </si>
  <si>
    <t>UKUPNO KANALIZACIJSKI RADOVI</t>
  </si>
  <si>
    <t>BRAVARSKI RADOVI</t>
  </si>
  <si>
    <t>5.1.</t>
  </si>
  <si>
    <t>UKUPNO BRAVARSKI RADOVI</t>
  </si>
  <si>
    <t>6.1.</t>
  </si>
  <si>
    <t>7.1.</t>
  </si>
  <si>
    <t>BETONSKI I ARMIRANO BETONSKI RADOVI</t>
  </si>
  <si>
    <t>ZIDARSKI RADOVI</t>
  </si>
  <si>
    <t>6.2.</t>
  </si>
  <si>
    <t>2.2.</t>
  </si>
  <si>
    <t>3.6.</t>
  </si>
  <si>
    <t>8.2.</t>
  </si>
  <si>
    <t>4.2.</t>
  </si>
  <si>
    <t>sati</t>
  </si>
  <si>
    <t>2.11.</t>
  </si>
  <si>
    <t>3.4.</t>
  </si>
  <si>
    <t>3.5.</t>
  </si>
  <si>
    <t>7.2.</t>
  </si>
  <si>
    <t>UKUPNO ZAVRŠNI RADOVI I ISPITIVANJA</t>
  </si>
  <si>
    <t>1.4.</t>
  </si>
  <si>
    <t>Nabava, doprema i postavljanje privremene signalizacije za vrijeme izvođenja radova u skladu s elaboratom privremene regulacije prometa kojeg je ovjerila nadležna uprava za ceste.</t>
  </si>
  <si>
    <t>1.5.</t>
  </si>
  <si>
    <t>1.6.</t>
  </si>
  <si>
    <t>Obračun po m' ograđene trase.</t>
  </si>
  <si>
    <t>1.7.</t>
  </si>
  <si>
    <t>Izrada i postava prijelaza – mostića s ogradom od drvene građe preko iskopanog rova na mjestima gdje je nužno omogućiti promet pješaka. Duljina prijelaza je cca. 2,5 m, širine min. 1,0 m i visine ograde 1,0 m u skladu sa Zakonom o zaštiti na radu. U cijenu uključiti i uklanjanje istih nakon dovršetka radova.</t>
  </si>
  <si>
    <t>Obračun po komadu izrade i postave prijelaza - mostića.</t>
  </si>
  <si>
    <t>1.8.</t>
  </si>
  <si>
    <t>1.9.</t>
  </si>
  <si>
    <t>1.10.</t>
  </si>
  <si>
    <t>Obračun po m' označenih instalacija.</t>
  </si>
  <si>
    <t>- vodovodne instalacije</t>
  </si>
  <si>
    <t>m′</t>
  </si>
  <si>
    <t>1.11.</t>
  </si>
  <si>
    <t>1.12.</t>
  </si>
  <si>
    <t>1.13.</t>
  </si>
  <si>
    <t>1.14.</t>
  </si>
  <si>
    <t xml:space="preserve">ZIDARSKI RADOVI </t>
  </si>
  <si>
    <t>CESTARSKI RADOVI</t>
  </si>
  <si>
    <t>UKUPNO CESTARSKI RADOVI</t>
  </si>
  <si>
    <t>Obračun po m' ispitane cijevi.</t>
  </si>
  <si>
    <t>Obračun po izvršenom ispitivanju.</t>
  </si>
  <si>
    <t>2.6.</t>
  </si>
  <si>
    <t>Obračun po komadu postavljenog prijelaza.</t>
  </si>
  <si>
    <t>Obračun po satu radu KV zidara.</t>
  </si>
  <si>
    <t>- elektroinstalacije (EEK)</t>
  </si>
  <si>
    <t xml:space="preserve">- instalacije EKI </t>
  </si>
  <si>
    <t>Obračun po komadu izvedene zaštite.</t>
  </si>
  <si>
    <t>Izrada zaštite postojećih instalacija na mjestima križanja s planiranim cjevovodom. Zaštitu izvesti u svemu prema priloženim detaljnim nacrtima.</t>
  </si>
  <si>
    <t>Izrada horizontalne signalizacije za reguliranje prometa na kolniku, nakon asfaltiranja i izrade bankine/berme prometnice. Ostale oznake (strelice, pješačke prijelaze, polja za usmjeravanje prometa) izvesti prema prvobitnom stanju i u skladu s OTU za radove na cestama.
U cijenu ulazi sav rad, materijal, prijevoz i sve ostalo što je potrebno za potpuni dovršetak posla uključujući potrebna ispitivanja kakvoće materijala i rada.</t>
  </si>
  <si>
    <t>3.7.</t>
  </si>
  <si>
    <t>3.8.</t>
  </si>
  <si>
    <t>7.4.</t>
  </si>
  <si>
    <t>7.5.</t>
  </si>
  <si>
    <t xml:space="preserve">Izrada i postava zaštitne ograde za ograđivanje gradilišta u skladu s propisima zaštite na radu. Ograda se postavlja uz rub radnog pojasa, tako da ne ometa radove. Ograda treba biti metalna s betonskim postoljima. </t>
  </si>
  <si>
    <t>4.3.</t>
  </si>
  <si>
    <t>Izrada horizontalne signalizacije za reguliranje prometa na kolniku, nakon asfaltiranja prometnice. Uzdužne oznake -linije širine 12 cm izvesti prema prvobitnom stanju i u skladu s OTU za radove na cestama.
U cijenu ulazi sav rad, materijal, prijevoz i sve ostalo što je potrebno za potpuni dovršetak posla uključujući potrebna ispitivanja kakvoće materijala i rada.</t>
  </si>
  <si>
    <t>Obračun po m'  izvedene pune ili isprekidane bijele linije (razdijelne i rubne).</t>
  </si>
  <si>
    <t>1.19.</t>
  </si>
  <si>
    <t>4.4.</t>
  </si>
  <si>
    <t xml:space="preserve">REKAPITULACIJA </t>
  </si>
  <si>
    <r>
      <t>Obračun po m'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zapilanog zastora.</t>
    </r>
  </si>
  <si>
    <r>
      <t>Obračun po m</t>
    </r>
    <r>
      <rPr>
        <vertAlign val="superscript"/>
        <sz val="10"/>
        <rFont val="Arial CE"/>
        <family val="2"/>
        <charset val="238"/>
      </rPr>
      <t xml:space="preserve">3 </t>
    </r>
    <r>
      <rPr>
        <sz val="10"/>
        <rFont val="Arial CE"/>
        <family val="2"/>
        <charset val="238"/>
      </rPr>
      <t>srušenog i uklonjenog betonskog zastora.</t>
    </r>
  </si>
  <si>
    <r>
      <t>m</t>
    </r>
    <r>
      <rPr>
        <vertAlign val="superscript"/>
        <sz val="10"/>
        <rFont val="Arial CE"/>
        <charset val="238"/>
      </rPr>
      <t>3</t>
    </r>
  </si>
  <si>
    <r>
      <t>m</t>
    </r>
    <r>
      <rPr>
        <vertAlign val="superscript"/>
        <sz val="10"/>
        <rFont val="Arial CE"/>
        <family val="2"/>
        <charset val="238"/>
      </rPr>
      <t>3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</si>
  <si>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izvedenog  iskopa u sraslom stanju.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</si>
  <si>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ručnog iskopa oko postojećih instalacija.</t>
    </r>
  </si>
  <si>
    <r>
      <t>Obračun po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 planiranja.</t>
    </r>
  </si>
  <si>
    <r>
      <t>m</t>
    </r>
    <r>
      <rPr>
        <vertAlign val="superscript"/>
        <sz val="10"/>
        <rFont val="Arial CE"/>
        <family val="2"/>
        <charset val="238"/>
      </rPr>
      <t>2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</si>
  <si>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ugrađene posteljice.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</si>
  <si>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ugrađene obloge.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</si>
  <si>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ugrađenog materijala.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</si>
  <si>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odvezenog materijala u sraslom stanju.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</si>
  <si>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ugrađenog podložnog betona.</t>
    </r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</si>
  <si>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ugrađenog betona.</t>
    </r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</si>
  <si>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rekonstruiranog betonskog zastora.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</si>
  <si>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isfrezanog i deponiranog asfalta.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</si>
  <si>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</si>
  <si>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Obračun po 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ugrađenog sloja u uvaljanom stanju.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</si>
  <si>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izvedenog polja za reguliranje prometa.</t>
    </r>
  </si>
  <si>
    <t>kompl.</t>
  </si>
  <si>
    <t xml:space="preserve">SVEUKUPNO: </t>
  </si>
  <si>
    <t>Izvođač je dužan održavati gradilište za vrijeme izvođenja radova (vertikalne i horizontalne signalizacije,  privremene regulacije i svega ostalog što je u funkciji sigurnog odvijanje prometa).
Troškove vezane za organizaciju gradilišta, privremenu regulaciju prometa za vrijeme izvođenja radova, čišćenje gradilišta nakon završetka radova i slično, snosi izvođač radova i za te troškove nema pravo tražiti posebnu nadoknadu. 
Ukoliko se tijekom izvođenja radova pojave radovi koji nisu obuhvaćeni ovim troškovnikom, isti se mogu izvesti samo uz odobrenje projektanta, nadzornog inženjera i investitora.
Izvođač  je dužan pri sastavljanju ponude obići buduće gradilište, te za jedinične mjere ponuditi cijene koje obuhvaćaju potpun i konačan opis rada.</t>
  </si>
  <si>
    <t>A/</t>
  </si>
  <si>
    <t>TROŠKOVNIK RADOVA</t>
  </si>
  <si>
    <t>RASKRIŽJE ULICA HRVATSKIH BORACA I
OBALE JURIČEV I. COTE - KIŠNA REŠETKA 1</t>
  </si>
  <si>
    <t xml:space="preserve"> - gravitacijski oborinski kolektor</t>
  </si>
  <si>
    <t xml:space="preserve"> - teren (cesta, trotoar, zelena površina)</t>
  </si>
  <si>
    <t>Iskolčenje trase gravitacijskog oborinskog kolektora, objekta kišne rešetke i uređenja terena (cesta, trotoar i zelena površina). U stavku je uključeno označavanje i fiksiranje svih važnijih točaka na terenu. Sve je potrebno iskolčiti prema projektnom rješenju, a vezano za geodetsku mrežu - repere.</t>
  </si>
  <si>
    <t>Obračun po jedinici mjere iskolčenja.</t>
  </si>
  <si>
    <t xml:space="preserve">Pilanje postojećeg asfaltnog zastora približne debljine 10 cm.
</t>
  </si>
  <si>
    <t>Izrada foto dokumentacije prije početka radova. Foto dokumentacija obuhvaća najmanje 10 fotografija na predmetnoj lokaciji. Izrada foto dokumentacije za vrijeme izvođenja radova. Stavka obuhvaća minimalno 5 fotografija dnevno.</t>
  </si>
  <si>
    <t>Obračun po komadu demontiranog stupića.</t>
  </si>
  <si>
    <t>Obračun po komadu demontiranog  panoa.</t>
  </si>
  <si>
    <t>Demontaža stupića na predmetnoj površini koja se sanira. U cijenu uključiti i čišćenje te odlaganje stupića u krugu gradilišta radi ponovne ugradnje.</t>
  </si>
  <si>
    <t>Demontaža ogradnih stupića s konopom. U cijenu uključiti i čišćenje te odlaganje stupića i konopa u krugu gradilišta radi ponovne ugradnje.</t>
  </si>
  <si>
    <t>1.15.</t>
  </si>
  <si>
    <r>
      <t>m</t>
    </r>
    <r>
      <rPr>
        <vertAlign val="superscript"/>
        <sz val="10"/>
        <rFont val="Arial CE"/>
        <charset val="238"/>
      </rPr>
      <t>2</t>
    </r>
  </si>
  <si>
    <t>Demontaža betonskih opločnjaka, čišćenje istih i odlaganje u krugu gradilišta radi ponovne ugradnje.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</si>
  <si>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demontiranih bet. opločnjaka.</t>
    </r>
  </si>
  <si>
    <t>Demontaža kamenih rubnjaka, čišćenje istih, te odlaganje u krugu gradilišta radi ponovne ugradnje.</t>
  </si>
  <si>
    <t>Obračun po m' demontiranih kamenih rubnjaka.</t>
  </si>
  <si>
    <t>1.16.</t>
  </si>
  <si>
    <t>Demontaža bitvi za vezivanje brodova i skladištenje do ponovne ugradnje.</t>
  </si>
  <si>
    <t>Obračun po komadu demontirne bitve.</t>
  </si>
  <si>
    <t>1.17.</t>
  </si>
  <si>
    <t>Obračun po m' demontiranih kamenih poklopnica.</t>
  </si>
  <si>
    <t>1.18.</t>
  </si>
  <si>
    <t>HORTIKULTURNI RADOVI</t>
  </si>
  <si>
    <t>9.</t>
  </si>
  <si>
    <t>9.1.</t>
  </si>
  <si>
    <t>9.2.</t>
  </si>
  <si>
    <t>9.3.</t>
  </si>
  <si>
    <t>9.4.</t>
  </si>
  <si>
    <t>UKUPNO HORTIKULTURNI RADOVI</t>
  </si>
  <si>
    <t>Obračun po komadu presađene palme.</t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</si>
  <si>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izvedenog zemljanog sloja.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</si>
  <si>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</si>
  <si>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1.20.</t>
  </si>
  <si>
    <t>Lociranje i označavanje svih podzemnih instalacija  na predmetnoj lokaciji. Obilježavanje obaviti uz pomoć vlasnika instalacija i njihovu suglasnost uz korištenje detektora.</t>
  </si>
  <si>
    <t>1.21.</t>
  </si>
  <si>
    <t>1.22.</t>
  </si>
  <si>
    <t>1.23.</t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</si>
  <si>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 xml:space="preserve"> iskopanog materijala u sraslom stanju.</t>
    </r>
  </si>
  <si>
    <t>Ručni iskop oko postojećih instalacija.  Ostalo isto kao u stavci 2.2.</t>
  </si>
  <si>
    <t>Nabava, doprema i ugradnja posteljice debljine 10 cm ispod projektiranog cjevovoda i objekta kišne rešetke. Posteljicu izvesti od drobljenog kamenog materijala vel. zrna 0-63 mm uz nabijanje do postizanja modula stišljivosti Ms&gt;30 MPa.</t>
  </si>
  <si>
    <t>Široki iskop tla u mat. “C” kategorije na predmetnoj lokaciji (ispod trotoara, šetnice, ceste i zelene površine), debljine sloja do 60 cm. Utovar, odvoz i deponiranje iskopanog materijala obračunato drugom stavkom.</t>
  </si>
  <si>
    <t>Demontaža klupe, te odlagaje u krugu gradilišta radi ponovne ugradnje.</t>
  </si>
  <si>
    <t>Obračun po komadu.</t>
  </si>
  <si>
    <t>1.24.</t>
  </si>
  <si>
    <t>2.5.</t>
  </si>
  <si>
    <t>Planiranje i nabijanje postojećeg nosivog sloja asfaltnog kolnika s točnošću    +/-2 cm, prema nacrtima. Sve neravnine sasjeći, odnosno dopuniti kamenim materijalom.  Nabijanje izvesti do modula stišljivosti Ms=100 MN/m2. Odvoz viška materijala na trajnu deponiju i deponiranje obračunato drugom stavkom.</t>
  </si>
  <si>
    <t>2.8.</t>
  </si>
  <si>
    <r>
      <t xml:space="preserve">Nabava, doprema i izrada strojno stabiliziranog nosivog sloja trotoara i šetnice od drobljenog kamenog materijala veličine zrna 16-32 mm, debljine sloja 20 cm. Minimalni modul stišljivosti na razini posteljice </t>
    </r>
    <r>
      <rPr>
        <sz val="10"/>
        <rFont val="Arial"/>
        <family val="2"/>
        <charset val="238"/>
      </rPr>
      <t>Ms=80 MN/m2.  Odstupanje ravnosti površine izvedenog sloja ne smije iznositi više od ± 2 cm.</t>
    </r>
  </si>
  <si>
    <t>2.9.</t>
  </si>
  <si>
    <t>Nabava, doprema i izrada podložnog sloja za betonske opločnjake trotoara i šetnice, od drobljenog kanenog materijala veličine zrna           2-4 mm, debljine sloja 4 cm.</t>
  </si>
  <si>
    <t>2.10.</t>
  </si>
  <si>
    <t>Izvedba podložnog betona C30/37 debljine sloja   15 cm, ispod armirano betonske kišne rešetke. Rad pod uticajem podzemne vode-mora. Betoniranje se prvo izvodi s grubim planiranjem uz popunjavanje pukotina,a potom je fino planiranje s izravnanjem nivelete na potrebnu kotu. Odstupanje nivelete je max. + -1 cm.</t>
  </si>
  <si>
    <t>Izrada zaštitne betonske obloge gravitacijskog kolektora, betonom klase C16/20. Cijevi prije betoniranja je potrebno očistiti.  Dimenzije obloge 70x40 cm.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</si>
  <si>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 xml:space="preserve"> izvedene betonske podloge.</t>
    </r>
  </si>
  <si>
    <t xml:space="preserve">Izrada betonske podloge betonom klase C16/20, prosječne debljine 10 cm, ispod objekta kišne rešetke, prema priloženim nacrtima. </t>
  </si>
  <si>
    <r>
      <t>Dobava, doprema i ugradnja betonskog rigola uz rub asfaltnog kolnika,  od predgotovljenih elemenata dimenzija 40x12x50 cm  iz betona klase C40/45 na betonskom temelju iz betona klase  C16/20, prema detaljima iz projekta. Radovi obuhvaćaju i proizvodnju, dopremu i ugradnju temeljnog betona (0,09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</t>
    </r>
    <r>
      <rPr>
        <sz val="10"/>
        <rFont val="Arial CE"/>
        <family val="2"/>
        <charset val="238"/>
      </rPr>
      <t>.</t>
    </r>
  </si>
  <si>
    <t>Obračun po metru dužnom izvedenog betonskog rubnjaka.</t>
  </si>
  <si>
    <t>Obračun po metru dužnom izvedenog betonskog rigola.</t>
  </si>
  <si>
    <t>Obračun po komadu zabetoniranog otvora.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</si>
  <si>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betona.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</si>
  <si>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</si>
  <si>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Izrada betonske podloge - obloge C16/20 na križanjima postojećih instalacija s projektiranim gravitacijskim kolektorom. Obuhvaća križanja s postojećim elektro i telefonskim kabelima i vodovodnim instalacijama. Sve prema detaljima iz nacrta.</t>
  </si>
  <si>
    <t xml:space="preserve">Izvedba armirano betonske kišne rešetke  u dvostranoj glatkoj oplati. Svijetle dimenzije kanala kišne rešetke su 40/400 cm. Svijetli otvor taložnice je 40/50 cm, dubine 90 cm. Dno i zidovi objekta kišne rešetke debljine su 20 cm,  sve od betona C30/37. </t>
  </si>
  <si>
    <t>Nabava, sječenje, savijanje i ugradnja armature B500B srednje složenosti.</t>
  </si>
  <si>
    <t>UKUPNO:</t>
  </si>
  <si>
    <t>mreže B500B</t>
  </si>
  <si>
    <t>šipke B500B</t>
  </si>
  <si>
    <t>Obračun po metru dužnom izvedenog kamenog rubnjaka.</t>
  </si>
  <si>
    <t xml:space="preserve">Razne zidarske pripomoći kod svih obrtničkih i instalaterskih radova, uključivo montaža raznih cijevi koje se ugrađuju pri betoniranju, pri ugradnji kišnih rešetki, kao i razni popravci poslije instalacijskih radova. 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</si>
  <si>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ugrađenih betonskih opločnjaka.</t>
    </r>
  </si>
  <si>
    <t>4.5.</t>
  </si>
  <si>
    <t>Obračun po m' ugrađenih kamenih poklopnica.</t>
  </si>
  <si>
    <t>ZAVRŠNI RADOVI  I  ISPITIVANJA</t>
  </si>
  <si>
    <t>Obračun po m' ugrađene cijevi.</t>
  </si>
  <si>
    <t>- cijevi  profila DN/ID 200 mm</t>
  </si>
  <si>
    <t>Obračun po ugrađenom komadu.</t>
  </si>
  <si>
    <t>- nastavak za ubetoniravanje DN200, L=40 cm</t>
  </si>
  <si>
    <t>- nastavak za ubetoniravanje DN200, L=80 cm</t>
  </si>
  <si>
    <t>Obračun po komadu  kišne rešetke  s okvirom.</t>
  </si>
  <si>
    <t>6.3.</t>
  </si>
  <si>
    <t>Obračun po komadu ugrađenog stupića.</t>
  </si>
  <si>
    <t>6.4.</t>
  </si>
  <si>
    <t>1.25.</t>
  </si>
  <si>
    <t>6.5.</t>
  </si>
  <si>
    <t>Obračun po komadu ugrađene bitve.</t>
  </si>
  <si>
    <t>Nabava, doprema i ugradnja aluminijskih stupića, izgleda kao postojeći. U rad uključiti i iskop rupa i fiksiranje stupića ubetoniravanjem betonom C25/30.</t>
  </si>
  <si>
    <t>- debljina frezanja cca 3 cm</t>
  </si>
  <si>
    <t>- debljina frezanja cijelog sloja cca 10 cm</t>
  </si>
  <si>
    <t>- sloj debljine 3-6 cm</t>
  </si>
  <si>
    <t>- sloj debljine 4 cm</t>
  </si>
  <si>
    <t>7.3.</t>
  </si>
  <si>
    <t>Završno čišćenje i uređenje terena s odvozom preostalog materijala na deponiju.</t>
  </si>
  <si>
    <t>Ispitivanjena na vodonepropusnost i čistoću profila položenih  GRP-UP kanalizacijskih cijevi profila DN200, vodom prema standardu EN 1610:1997.</t>
  </si>
  <si>
    <r>
      <t xml:space="preserve">Ispitivanje modula stišljivosti posteljice kanala dinamičkom pločom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30 cm i nosivih slojeva (asfaltne kolničke konstrukcije, trotoara i šetnice) kružnom pločom Ø 30 cm prema normi HRN U.B1.046/68.</t>
    </r>
  </si>
  <si>
    <t>-nosivi sloj kolničke konstrukcije, trotoar i šetnica</t>
  </si>
  <si>
    <t>-posteljica kanala</t>
  </si>
  <si>
    <t>1.26.</t>
  </si>
  <si>
    <t>RASKRIŽJE ULICA HRVATSKIH BORACA I OBALE JURIČEV I. COTE - KIŠNA REŠETKA 1</t>
  </si>
  <si>
    <t>A/  RASKRIŽJE ULICA HRVATSKIH BORACA
I OBALE JURIČEV I. COTE - KIŠNA REŠETKA 1</t>
  </si>
  <si>
    <t>B/</t>
  </si>
  <si>
    <t>ULICE DULCIN I OBALA JURIČEV I. COTE
- KIŠNE REŠETKE 2</t>
  </si>
  <si>
    <t>Iskolčenje trase gravitacijskog oborinskog kolektora, objekata kišnih rešetki. U stavku je uključeno označavanje i fiksiranje svih važnijih točaka na terenu. Sve je potrebno iskolčiti prema projektnom rješenju, a vezano za geodetsku mrežu - repere.</t>
  </si>
  <si>
    <t xml:space="preserve"> - kišna rešetka duljine 4,4 m</t>
  </si>
  <si>
    <t xml:space="preserve"> - kišna rešetka duljine 2,3 m</t>
  </si>
  <si>
    <t xml:space="preserve"> - kišna rešetka duljine 41,0 m</t>
  </si>
  <si>
    <t>Razbijanje vrha postojećeg betonskog obalnog zida u debljini 15-20 cm i probijanje otvora za izljevne cijevi cca 70x40 cm.  Debljina zida cca 60cm. Stavka obuhvaća i utovar, prijevoz i odvoz na deponiju do 15 km udaljenosti. S otpadnim materijalom postupati sukladno Pravilniku o načinima i uvjetima odlaganja otpada, kategorijama i uvjetima rada za odlagališta otpada.</t>
  </si>
  <si>
    <t>Utovar i odvoz materijala iz iskopa na trajnu deponiju udaljenosti do 15 km. U cijenu je uračunat utovar, prijevoz, istovar materijala i plaćanje naknade za korištenje deponije.</t>
  </si>
  <si>
    <r>
      <t>Obračun po m'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očišćene cijevi.</t>
    </r>
  </si>
  <si>
    <t>“A” kategorije 30%</t>
  </si>
  <si>
    <t>“C” kategorije 70%</t>
  </si>
  <si>
    <t>Ručni iskop oko postojećih instalacija.  Ostalo isto kao u stavci 2.1.</t>
  </si>
  <si>
    <t>Planiranje dna rova cjevovoda i objekta kišne rešetke, s točnošću    +/-2 cm, prema nacrtima. Sve neravnine sasjeći, odnosno dopuniti kamenim materijalom. Odvoz viška materijala na trajnu deponiju i deponiranje obračunato drugom stavkom.</t>
  </si>
  <si>
    <t>Nabava, doprema i ugradnja posteljice debljine 10 cm ispod objekta kišne rešetke. Posteljicu izvesti od drobljenog kamenog materijala vel. zrna 0-63 mm uz nabijanje do postizanja modula stišljivosti Ms&gt;30 MPa.</t>
  </si>
  <si>
    <t>Nabava, doprema i izrada obloge gravitacijskih cijevi sitnozrnim nevezanim materijalom, veličine zrna 0-8 mm. Ugradnju obloge vršiti uz lagano nabijanje i polijevanje vodom, pazeći da se ne oštete cijevi ili spojevi. Oblogu izvesti do visine 30 cm iznad tjemena cijevi, a širine prema normalnim poprečnim presjecima.</t>
  </si>
  <si>
    <r>
      <t xml:space="preserve">Nabava, doprema i izrada strojno stabiliziranog nosivog sloja oko objekta kišne rešetke i cjevovoda, od drobljenog kamenog materijala veličine zrna 0-63 mm (tucanik). Zatrpavanje izvršiti u slojevima 20-25 cm debljine, uz nabijanje do modula stišljivosti minimalno Ms=80 MN/m2 na dijelu opločene površine, te do Ms=100 MN/m2 na dijelu asfaltnog kolnika. </t>
    </r>
    <r>
      <rPr>
        <sz val="10"/>
        <rFont val="Arial"/>
        <family val="2"/>
        <charset val="238"/>
      </rPr>
      <t>Odstupanje ravnosti površine izvedenog sloja ne smije iznositi više     od ± 2 cm.</t>
    </r>
  </si>
  <si>
    <t>- ispod opločene površine</t>
  </si>
  <si>
    <t>- ispod asfaltne površine</t>
  </si>
  <si>
    <t>Rušenje i uklanjanje postojećih slivnika, na lokaciji planiranih kišnih rešetki.  Stavka obuhvaća rušenje, utovar,  prijevoz na deponiju do 15 km udaljenosti i istovar materijala te zbrinjavanje sukladno Pravilniku o gospodarenju otpadom, te plaćanje naknade za korištenje deponije.</t>
  </si>
  <si>
    <t>Rušenje i uklanjanje postojeće betonske kišne rešetke.  Stavka obuhvaća rušenje, utovar,  prijevoz na deponiju do 15 km udaljenosti i istovar materijala te zbrinjavanje sukladno Pravilniku o gospodarenju otpadom, te plaćanje naknade za korištenje deponije. U rad uključiti i blindiranje odvodne cijevi kišne rešetke, na nizvodnoj dionici.</t>
  </si>
  <si>
    <t>Izvedba podložnog betona C30/37 debljine sloja   15 cm, ispod armirano betonske kišne rešetke i okna. Rad pod uticajem podzemne vode-mora. Betoniranje se prvo izvodi s grubim planiranjem uz popunjavanje pukotina,a potom je fino planiranje s izravnanjem nivelete na potrebnu kotu. Odstupanje nivelete je max. + -1 cm.</t>
  </si>
  <si>
    <t>Razbijanje postojećeg betonskog zastora (nogostupa) debljine  cca 10 cm, u širini rova. Stavka obuhvaća rušenje, utovar,  prijevoz na deponiju do 15 km udaljenosti i istovar materijala te zbrinjavanje sukladno Pravilniku o gospodarenju otpadom, te plaćanje naknade za korištenje deponije.</t>
  </si>
  <si>
    <t>Pilanje postojećeg betonskog zastora (nogostup) debljine cca 10 cm u širini rova kišne rešetke.</t>
  </si>
  <si>
    <t>Izrada-rekonstrukcija razbijenog betonskog zastora (trotoara) debljine  cca 10 cm, betonom C30/37.   U cijenu uključiti i zaglađivanje površine i izradu diletacija prema postojćem stanju.</t>
  </si>
  <si>
    <t>3.9.</t>
  </si>
  <si>
    <t xml:space="preserve">Razne zidarske pripomoći kod svih obrtničkih i instalaterskih radova, uključivo montaža raznih cijevi koje se ugrađuju pri betoniranju, pri ugradnji kišnih rešetki i poklopaca, kao i razni popravci poslije instalacijskih radova. </t>
  </si>
  <si>
    <t>- cijevi  profila DN/ID 300 mm</t>
  </si>
  <si>
    <t>Nabava, doprema i montaža nastavka i spojnica za ubetoniravanje od GRP-UP (poliestera), na armiranobetonskim kanalizacijskim oknima i zidovima. Površina cijevi nastavaka i spojnica posuta je pijeskom i sa trakom od terolita. S nastavkom za ubetoniravanje zajedno uključiti kliznu spojnicu.</t>
  </si>
  <si>
    <r>
      <t>Nabava, transport, raznašanje duž rova, spuštanje u rov i montaža kanalizacijskih GRP-UP (poliesterskih) cijevi, sa spojnicama i gumenim brtvama, nazivne krutosti SN 10000 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za nazivni tlak  PN 1 bara. Pojedinačna dužina cijevi je 6 m. U stavku su uključene spojnice za međusobno spajanje cijevi. Ispitivanje vodonepropusnosti izgrađene kanalizacije obračunata u posebnoj stavci.</t>
    </r>
  </si>
  <si>
    <r>
      <t>Nabava, transport, raznašanje duž rova, spuštanje u rov i montaža kanalizacijskih GRP-UP (poliesterskih) cijevi, sa spojnicama i gumenim brtvama, nazivne krutosti SN 10000 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za nazivni tlak  PN 1 bara. Pojedinačna dužina cijevi je 6 m. U stavku su uključene spojnice za međusobno spajanje cijevi  Cijevi se oblažu betonom. Ispitivanje vodonepropusnosti izgrađene kanalizacije obračunata u posebnoj stavci.</t>
    </r>
  </si>
  <si>
    <t>- spojnica za ubetoniravanje DN200</t>
  </si>
  <si>
    <t>- spojnica za ubetoniravanje DN300</t>
  </si>
  <si>
    <t>- nastavak za ubetoniravanje DN300, L=70 cm</t>
  </si>
  <si>
    <t>- nastavak za ubetoniravanje DN500, L=70 cm</t>
  </si>
  <si>
    <t>5.3.</t>
  </si>
  <si>
    <t>Obraču po komplet izvedenom priključku.</t>
  </si>
  <si>
    <t>Izrada priključka postojećih oborinskih cijevi profila ~ DN200 na AB okna i kišnu rešetku. U rad uključiti i nabavu potrebnog cijevnog materijala, nakon što se odredi vrsta i profil postojećeg. U rad uključiti i sav potreban spojni materijal.</t>
  </si>
  <si>
    <t>Izvedba armirano betonskih kišnih rešetki  i okana, u dvostranoj glatkoj oplati, betonom C30/37. Svijetla širina kanala kišne rešetke je 40 cm, dubine i dužine prema nacrtima.  Dno i zidovi objekta kišne rešetke debljine su 20 cm. Svijetle dimenzije okana su 40x40 cm, dubine do 100 cm, debljine dna i zidova 15 cm. U cijenu ukjlučiti i izradu diletacija kišne rešetke s gumenim brtvama od CR Neoprena ili slično, s tekstilnim umetcima, debljine 10 mm. Sve prema nacrtu.</t>
  </si>
  <si>
    <t xml:space="preserve">Nabava, doprema i montaža  lijevano željeznih poklopaca s okvirom nazivne dim. 500/500 mm, za ispitno opterećenje 25 t (klasa C250),  na AB oknima. Svaki okvir rešetke se na AB zid učvršćuje s tri ankera.
</t>
  </si>
  <si>
    <t>Obračun po komadu  poklopca  s okvirom.</t>
  </si>
  <si>
    <t>Demontaža klupe željezne konstrukcije, te odlagaje u krugu gradilišta radi ponovne ugradnje.</t>
  </si>
  <si>
    <t>Frezanje-razbijanje postojećeg asfalta debljine sloja cca 10 cm, u širini rova. S otpadnim materijalom postupati sukladno Pravilniku o načinima i uvjetima odlaganja otpada, kategorijama i uvjetima rada za odlagališta otpada.
U cijenu uključen odvoz isfrezanog materijala na trajnu deponiju udaljenosti do 15 km.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</si>
  <si>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isfrezanog-razbijenog asfalta.</t>
    </r>
  </si>
  <si>
    <t>Razmještanje postojećih pitara s ukrasnim raslinjem tijekom izvođenja radova.</t>
  </si>
  <si>
    <t>Ispitivanjena na vodonepropusnost i čistoću profila položenih  GRP-UP kanalizacijskih cijevi profila DN300, vodom prema standardu EN 1610:1997.</t>
  </si>
  <si>
    <t>B/  ULICE DULCIN I OBALA JURIČEV I. COTE
- KIŠNE REŠETKE 2</t>
  </si>
  <si>
    <t>C/</t>
  </si>
  <si>
    <t>ARTINA ULICA - KIŠNA REŠETKA 3</t>
  </si>
  <si>
    <t>C/  ARTINA ULICA - KIŠNA REŠETKA 3</t>
  </si>
  <si>
    <t>- kanalizacijske instalacije</t>
  </si>
  <si>
    <t>Obračun po komplet demontiranoj ogradi.</t>
  </si>
  <si>
    <t>Planiranje dna rova cjevovoda, objekta kišne rešetke, posteljice trotoara i šetnice, s točnošću    +/-2 cm, prema nacrtima. Sve neravnine sasjeći, odnosno dopuniti kamenim materijalom. Odvoz viška materijala na trajnu deponiju i deponiranje obračunato drugom stavkom.</t>
  </si>
  <si>
    <t>Izrada zaštitne betonske obloge gravitacijskog kolektora, betonom klase C16/20. Cijevi prije betoniranja je potrebno očistiti.  Dimenzije obloge 70x65 cm.</t>
  </si>
  <si>
    <r>
      <t>Dobava, doprema i ugradnja betonskog rubnjaka uz rub zelene površine,  od predgotovljenih elemenata tipskog poprečnog presjeka 10/23 cm  iz betona klase C40/45 na betonskom temelju iz betona klase  C16/20, prema detaljima iz projekta. Radovi obuhvaćaju i proizvodnju, dopremu i ugradnju temeljnog betona (0,05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</t>
    </r>
    <r>
      <rPr>
        <sz val="10"/>
        <rFont val="Arial CE"/>
        <family val="2"/>
        <charset val="238"/>
      </rPr>
      <t>.</t>
    </r>
  </si>
  <si>
    <r>
      <t>Dobava, doprema i ugradnja betonskog skošenog rubnjaka uz rub asfaltnog kolnika,  od predgotovljenih elemenata tipskog poprečnog presjeka 15/25 cm  iz betona klase C40/45 na betonskom temelju iz betona klase  C16/20, prema detaljima iz projekta. Radovi obuhvaćaju i proizvodnju, dopremu i ugradnju temeljnog betona (0,05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</t>
    </r>
    <r>
      <rPr>
        <sz val="10"/>
        <rFont val="Arial CE"/>
        <family val="2"/>
        <charset val="238"/>
      </rPr>
      <t>.</t>
    </r>
  </si>
  <si>
    <t>3.10.</t>
  </si>
  <si>
    <t>Razbijanje vrha postojećeg betonskog obalnog zida u debljini 15-20 cm i probijanje otvora za izljevne cijevi cca 70x70 cm.  Debljina zida cca 60cm. Stavka obuhvaća i utovar, prijevoz i odvoz na deponiju do 15 km udaljenosti. S otpadnim materijalom postupati sukladno Pravilniku o načinima i uvjetima odlaganja otpada, kategorijama i uvjetima rada za odlagališta otpada. U rad uključiti i druga razbijanja betonskih površina na predmetnoj lokaciji.</t>
  </si>
  <si>
    <t>- cijevi  profila DN/ID 400 mm</t>
  </si>
  <si>
    <t>- nastavak za ubetoniravanje DN400, L=40 cm</t>
  </si>
  <si>
    <t>- nastavak za ubetoniravanje DN400, L=80 cm</t>
  </si>
  <si>
    <t>Obračun po komplet montiranoj ogradi s vratima.</t>
  </si>
  <si>
    <t>Demontaža postojeće metalne ograde s ulaznim vratima, u dužini 3,0 m. Odlaganje u krugu gradilišta radi ponovne ugradnje.</t>
  </si>
  <si>
    <t>Ispitivanjena na vodonepropusnost i čistoću profila položenih  GRP-UP kanalizacijskih cijevi profila DN400, vodom prema standardu EN 1610:1997.</t>
  </si>
  <si>
    <t xml:space="preserve">UKUPNO: 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</si>
  <si>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razbijene kišne rešetke.</t>
    </r>
  </si>
  <si>
    <r>
      <t>Ukupno iskopa 16,00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,</t>
    </r>
    <r>
      <rPr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od toga u tlu:</t>
    </r>
  </si>
  <si>
    <t>Planiranje dna rova cjevovoda, objekta kišne rešetke, planiranje posteljice asfaltnog platoa, posteljice zelene površine, posteljice trotoara i šetnice, s točnošću    +/-2 cm, prema nacrtima. Sve neravnine sasjeći, odnosno dopuniti kamenim materijalom. Odvoz viška materijala na trajnu deponiju i deponiranje obračunato drugom stavkom.</t>
  </si>
  <si>
    <r>
      <t xml:space="preserve">Nabava, doprema i izrada strojno stabiliziranog nosivog sloja oko objekta kišne rešetke i asfaltnog platoa, od drobljenog kamenog materijala veličine zrna 0-63 mm (tucanik). Zatrpavanje izvršiti u slojevima 20-25 cm debljine, uz nabijanje do modula stišljivosti minimalno Ms=80 MN/m2. </t>
    </r>
    <r>
      <rPr>
        <sz val="10"/>
        <rFont val="Arial"/>
        <family val="2"/>
        <charset val="238"/>
      </rPr>
      <t>Odstupanje ravnosti površine izvedenog sloja ne smije iznositi više od ± 2 cm.</t>
    </r>
  </si>
  <si>
    <t>Obračun po komadu montiranog stupića zajedno s konopom.</t>
  </si>
  <si>
    <t>Izrada horizontalne signalizacije za reguliranje prometa na kolniku, nakon asfaltiranja prometnice. Uzdužne oznake - linije širine 12 cm izvesti prema prvobitnom stanju i u skladu s OTU za radove na cestama.
U cijenu ulazi sav rad, materijal, prijevoz i sve ostalo što je potrebno za potpuni dovršetak posla uključujući potrebna ispitivanja kakvoće materijala i rada.</t>
  </si>
  <si>
    <t>Rušenje i uklanjanje postojećih betonskih rigola približnih dimenzija 40x12x50 na predmetnoj lokaciji.  Stavka obuhvaća rušenje, utovar,  prijevoz na deponiju do 15 km udaljenosti i istovar materijala te zbrinjavanje sukladno Pravilniku o gospodarenju otpadom, te plaćanje naknade za korištenje deponije.</t>
  </si>
  <si>
    <t>Rušenje i uklanjanje postojećih betonskih rubnjaka približnog presjeka 15x25 cm na predmetnoj lokaciji.  Stavka obuhvaća rušenje, utovar,  prijevoz na deponiju do 15 km udaljenosti i istovar materijala te zbrinjavanje sukladno Pravilniku o gospodarenju otpadom, te plaćanje naknade za korištenje deponije.</t>
  </si>
  <si>
    <r>
      <t>Dobava, doprema i ugradnja betonskog skošenog rubnjaka uz rub asfaltnog kolnika i asfaltnog platoa,  od predgotovljenih elemenata tipskog poprečnog presjeka 15x25 cm  iz betona klase C40/45 na betonskom temelju iz betona klase  C16/20, prema detaljima iz projekta. Radovi obuhvaćaju i proizvodnju, dopremu i ugradnju temeljnog betona (0,05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</t>
    </r>
    <r>
      <rPr>
        <sz val="10"/>
        <rFont val="Arial CE"/>
        <family val="2"/>
        <charset val="238"/>
      </rPr>
      <t>.</t>
    </r>
  </si>
  <si>
    <t>Obračun po komadu montiranog  panoa.</t>
  </si>
  <si>
    <t>9.5.</t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</si>
  <si>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razbijenog betonskog rigola.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</si>
  <si>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razbijenog betonskog rubnjaka.</t>
    </r>
  </si>
  <si>
    <r>
      <t>Obračun po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razbijenog slivnika.</t>
    </r>
  </si>
  <si>
    <r>
      <t>Ukupno iskopa 110,00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,</t>
    </r>
    <r>
      <rPr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od toga u tlu:</t>
    </r>
  </si>
  <si>
    <t>Izrada zaštitne betonske obloge postojećih cijevi DN200 i DN400, betonom klase C16/20. Cijevi prije betoniranja je potrebno očistiti.  Dimenzije prema nacrtu.</t>
  </si>
  <si>
    <t xml:space="preserve">Nabava, doprema i montaža  lijevano željeznih linijskih kišnih rešetki s okvirom nazivne dim. 400/500 mm, za ispitno opterećenje 25 t (klasa C250),  na AB kišnim rešetkama. Svaki okvir rešetke se na AB zid učvršćuje s dva ankera.
</t>
  </si>
  <si>
    <t xml:space="preserve"> - kišna rešetka duljine 13,5 m</t>
  </si>
  <si>
    <t xml:space="preserve"> - teren (cesta, trotoar, šetnica, zelena površina)</t>
  </si>
  <si>
    <t>Rušenje i uklanjanje postojećih betonskih rubnjaka približnog presjeka 15x25 cm i 10x23 cm na predmetnoj lokaciji.  Stavka obuhvaća rušenje, utovar,  prijevoz na deponiju do 15 km udaljenosti i istovar materijala te zbrinjavanje sukladno Pravilniku o gospodarenju otpadom, te plaćanje naknade za korištenje deponije.</t>
  </si>
  <si>
    <t>Razbijanje postojećeg betonskog zastora (nogostupa) debljine  cca 15 cm. Stavka obuhvaća rušenje, utovar,  prijevoz na deponiju do 15 km udaljenosti i istovar materijala te zbrinjavanje sukladno Pravilniku o gospodarenju otpadom, te plaćanje naknade za korištenje deponije.</t>
  </si>
  <si>
    <r>
      <t>Ukupno iskopa 36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,</t>
    </r>
    <r>
      <rPr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od toga u tlu:</t>
    </r>
  </si>
  <si>
    <t>Izrada zaštite postojećih instalacija na mjestima križanja s planiranim cjevovodom. Zaštitu izvesti u svemu prema priloženim detaljnim nacrtima. U cijenu uključiti i pridržavanja postojećih instalacija.</t>
  </si>
  <si>
    <r>
      <t xml:space="preserve">Nabava, doprema i izrada strojno stabiliziranog nosivog sloja oko objekta kišne rešetke, od drobljenog kamenog materijala veličine zrna 0-63 mm (tucanik). Zatrpavanje izvršiti u slojevima 20-25 cm debljine, uz nabijanje do modula stišljivosti minimalno Ms=80 MN/m2 na dijelu opločene površine, te do Ms=100 MN/m2 na dijelu asfaltnog kolnika. </t>
    </r>
    <r>
      <rPr>
        <sz val="10"/>
        <rFont val="Arial"/>
        <family val="2"/>
        <charset val="238"/>
      </rPr>
      <t>Odstupanje ravnosti površine izvedenog sloja ne smije iznositi više     od ± 2 cm.</t>
    </r>
  </si>
  <si>
    <t>Nabava, doprema i ugradnja aluminijskih stupića, izgleda kao postojeći (obližnji). U rad uključiti i iskop rupa i fiksiranje stupića ubetoniravanjem betonom C25/30.</t>
  </si>
  <si>
    <t>Izrada elaborata izvedenog stanja nakon završetka radova, angažiranjem poduzeća specijaliziranog za takvu vrstu djelatnosti. Snimak izvedenog stanja služi za uplanu objekta i mora biti ovjeren u Katastru. Elaborat izraditi u 3 papirnata primjerka i 1 CD. Stavka uključuje cijeli obuhvat predmetnog elaborata.</t>
  </si>
  <si>
    <t>Izrada foto dokumentacije prije početka radova. Foto dokumentacija obuhvaća najmanje 5 fotografija na predmetnoj lokaciji. Izrada foto dokumentacije za vrijeme izvođenja radova. Stavka obuhvaća minimalno 5 fotografija dnevno.</t>
  </si>
  <si>
    <t>- demontirani opločnjaci</t>
  </si>
  <si>
    <t>- novi opločnjaci</t>
  </si>
  <si>
    <t>Ugradnja betonskih opločnjaka. Koristiti prije demontirane i očišćene opločnjake, te u rad uključiti i nabavu, dopremu i ugradnju novih betonskih opločnika, istog izgleda kao postojeći. Procjenjeno je iskoristiti 70% postojećih demontiranih opločnjaka. Rad obuhvaća i fugiranje opločnjaka, nakon polaganja, suhim kvarcnim pjeskom granulacije 0,1 - 0,6 mm. Postupak fugiranja izvesti nekoliko puta dok se fuge potpuno ne zapune.</t>
  </si>
  <si>
    <t>Široki iskop tla u mat. “C” kategorije na predmetnoj lokaciji (ispod trotoara, šetnice, ceste i zelene površine), debljine sloja do 40 cm. Utovar, odvoz i deponiranje iskopanog materijala obračunato drugom stavkom.</t>
  </si>
  <si>
    <t>Obračun prema satu</t>
  </si>
  <si>
    <t>Premještanje postojećih vodovodnih okana i instalacija (podzemni hidrant i zasun), na novu lokaciju udaljenu cca 4 m, sve prema situaciji. U cijenu uključiti sav potreban rad i materijal.</t>
  </si>
  <si>
    <t>Obračun po komplet premještenom stupu.</t>
  </si>
  <si>
    <t>Obračun po komplet premještenim vodovodnim oknima i instalacijama.</t>
  </si>
  <si>
    <t>Premještanje postojećeg okruglog betonskog bloka, približne težine 1900 kg, na obližnju novu lokaciju. U cijenu uključen utovar, odvoz i montaža na obližnju novu lokaciju. Novu lokaciju odrediti u dogovoru s investitorom.</t>
  </si>
  <si>
    <t>Nabava, doprema i izrada humusnog sloja zelenih površina, debljine cca 40 cm. Humusni se sloj planira se i zbija lakim nabijačima. Zatravljivanje posebno obračunato.</t>
  </si>
  <si>
    <t>Zatvaranje otvora u obalnom betonskom zidu betonom C30/37, nakon polaganja gravitacijskih cijevi. Radovi obuhvaćaju i proizvodnju, dopremu i ugradnju betona (~ 0,15 m3/kom).</t>
  </si>
  <si>
    <t>Izrada betonske podloge i obloge C16/20 na križanjima postojećih instalacija s projektiranim gravitacijskim kolektorom. Obuhvaća križanja s postojećim elektro i telefonskim kabelima i vodovodnim instalacijama. Sve prema detaljima iz nacrta.</t>
  </si>
  <si>
    <t>4.6.</t>
  </si>
  <si>
    <t>Ugradnja demontiranih obalnih kamenih poklopnica dimenzija 60x100x20 cm (vidi stavku1.24). Ploče se polažu na cementni mort 1:1, debljine 2-4 cm.</t>
  </si>
  <si>
    <t>Demontaža obalnih kamenih poklopnica, dimenzija 60x100x20 cm, čišćenje istih, te odlaganje u krugu gradilišta radi ponovne ugradnje.</t>
  </si>
  <si>
    <t>Nabava, doprema i ugradnja obalnih kamenih poklopnica, dimenzija 60x100×20 cm, izgleda kao postojeće (zaobljen gornji morski rub, širina fuge, pad prema moru). Ploče se polažu na cementni mort 1:1, debljine 2-4 cm. Ova stavka se koristi ukoliko dođe do velikih oštećenja prilikom demontaže postojećih kamenih poklopnica (vidi stavku 1.24) .</t>
  </si>
  <si>
    <t>Frezanje postojećeg asfaltnog zastora u širini kolnika. Isfrezani dio površine potrebno je premazat s bitumenskom emulzijom. S otpadnim materijalom postupati sukladno Pravilniku o načinima i uvjetima odlaganja otpada, kategorijama i uvjetima rada za odlagališta otpada.U cijenu uključen odvoz isfrezanog materijala na trajnu deponiju udaljenosti do 15 km.</t>
  </si>
  <si>
    <t>Izrada i postava prijelaza od metalnih ploča preko iskopanih rovova za promet vozila nosivosti do 15 t. Širina prijelaza cca 2,5, duljine cca 2,5m. U cijenu uključiti nabavu i dopremu materijala, izradu  i montažu prijelaza, te nakon završenih radova, demontažu i odvoz.</t>
  </si>
  <si>
    <t>Demontaža informacijskih elektro panoa, približnih nadzemnih dimenzija 120x200×20 cm (ŠxVxD), te skladištenje u krugu gradilišta radi ponovne ugradnje.</t>
  </si>
  <si>
    <t>Izrada elaborata privremene regulacije prometa u svrhu dobivanja potrebnih suglasnosti od strane nadležnih javnopravnih tijela. Elaborat mora biti izrađen uz suglasnost nadležne uprave za ceste.
Elaborat je potrebno izraditi u 6 primjeraka.
Stavka uključuje cijeli obuhvat predmetnog elaborata (sve tri lokacije).</t>
  </si>
  <si>
    <t>Rušenje i uklanjanje postojećih betonskih rigola približnih dimenzija 40x50×12 na predmetnoj lokaciji. Stavka obuhvaća rušenje, utovar,  prijevoz na deponiju do 15 km udaljenosti i istovar materijala te zbrinjavanje sukladno Pravilniku o gospodarenju otpadom, te plaćanje naknade za korištenje deponije.</t>
  </si>
  <si>
    <t>Čišćenje postojećih oborinskih cijevi profila DN200, prije izvođenja kišnih rešetki i oborinskog kolektora DN300.</t>
  </si>
  <si>
    <t>Projektantski nadzor tijekom izvođenja radova. Stavka uključuje cijeli obuhvat predmetnog elaborata (sve tri lokacije).</t>
  </si>
  <si>
    <t>Nabava, prijevoz i ugradnja bitumeniziranog nosivog sloja  kolnika miješavinom BNS 22 s bitumenom BIT 50/70 (prema HRN EN 12591), debljine 6 cm u uvaljanom stanju. Uvjeti kvalitete prema OTU III. 5-04 i HRN EN 13108-1. Oznaka asfaltne mješavine (prema HRN EN 13108-1)  AC 22 base (BIT 50/70) AG6, M1-E.
Radovi obuhvaćaju nabavu materijala, proizvodnju mješavine i prijevoz do mjesta ugradnje, ugradnju i uvaljavanje iste do potrebne zbijenosti, te sve predradnje za izradu istog.</t>
  </si>
  <si>
    <t>Ispitivanje asfalt</t>
  </si>
  <si>
    <t>Došao do ovdje</t>
  </si>
  <si>
    <t>Nabava, prijevoz i ugradnja asfaltnog habajućeg sloja kolnika mješavinom AB 11 s bitumenom BIT 50/70 (prema HRN EN 12591), debljine 4 cm u uvaljanom stanju s drobljenim kamenim materijalom karbonatnog porijekla.  Uvjeti kvalitete OTU III. 6-03 i HRN EN 13108-1. Oznaka asfaltne mješavine (prema HRN EN 13108-1)  AC 11 surf (BIT 50/70) AG3, M3-E.
Radovi obuhvaćaju nabavu materijala, proizvodnju mješavine i prijevoz do mjesta ugradnje, ugradnju i uvaljavanje iste do potrebne zbijenosti, te sve predradnje za izradu istog.</t>
  </si>
  <si>
    <t>red. br.</t>
  </si>
  <si>
    <t>opis</t>
  </si>
  <si>
    <t>jed. mj.</t>
  </si>
  <si>
    <t>količina</t>
  </si>
  <si>
    <t>cijena (kn)</t>
  </si>
  <si>
    <t>iznos
(kn)</t>
  </si>
  <si>
    <t>Demontaža obalnih kamenih poklopnica, dimenzija 60x100×20 cm, čišćenje istih, te odlaganje u krugu gradilišta radi ponovne ugradnje.</t>
  </si>
  <si>
    <t>Nabava, doprema i izrada podložnog sloja za betonske opločnjake trotoara i šetnice, od drobljenog kamenog materijala veličine zrna           2-4 mm, debljine sloja 4 cm.</t>
  </si>
  <si>
    <t>Zatvranje otvora u obalnom betonskom zidu betonom C30/37, nakon polaganja gravitacijske cijevi. Radovi obuhvaćaju i proizvodnju, dopremu i ugradnju betona (~ 0,20 m3/kom).</t>
  </si>
  <si>
    <r>
      <rPr>
        <b/>
        <sz val="10"/>
        <rFont val="Arial CE"/>
        <charset val="238"/>
      </rPr>
      <t>NAPOMENA:</t>
    </r>
    <r>
      <rPr>
        <sz val="10"/>
        <rFont val="Arial CE"/>
        <family val="2"/>
        <charset val="238"/>
      </rPr>
      <t xml:space="preserve">
Obračun količina vrši se prema dimenzijama iz projekta. Iskazane količine u troškovniku proizlaze iz dimenzija prikazanih u nacrtima i prilozima. Radovi se izvode pod uticajem podzemne vode - mora, što treba uzeti u obzir prilikom formiranja jediničnih cijena i izvođenja radova.
Radove predviđene ovim troškovnikom potrebno je izvesti u skladu s "Općim tehničkim uvjetima za radove na cestama" kao i prema važećim propisima i pravilnicima.
U zoni zahvata gdje se utvrdi postojanje instalacija, izvođač je obvezan u prisustvu nadzornog inženjera izvršiti iskapanja radi utvrđivanja stvarnog položaja i dubine postojećih instalacija i energetskih kabela, uključivo i zatrpavanje rova po utvrđivanju položaja instalacija. Navedeni radovi obračunavaju se u skladu s jediničnim cijenama iz odgovarajućih stavaka ovog troškovnika.
U svim stavkama koje uključuju odvoz viška materijala na odlagalište, jedinične cijene moraju uključivati sve  troškove deponiranja, uključujući utovar, istovar, razastiranje i planiranje. Izvođač je dužan u potpunosti osigurati prijevoz na samom gradilištu i na javnim prometnim površinama.</t>
    </r>
  </si>
  <si>
    <t>Napomena: U sve jednične cijene stavki izrade betona u oplati  potrebno je uključiti i cijenu izrade oplate</t>
  </si>
  <si>
    <t>Ugradnja demontiranih obalnih kamenih poklopnica dimenzija 60x100x20 cm (vidi stavku1.15). Ploče se polažu na cementni mort 1:1, debljine 2-4 cm.</t>
  </si>
  <si>
    <t>Nabava, doprema i ugradnja obalnih kamenih poklopnica, dimenzija 60x100×20 cm, izgleda kao postojeće (zaobljen gornji morski rub, širina fuge, pad prema moru). Ploče se polažu na cementni mort 1:1, debljine 2-4 cm. Ova stavka se koristi ukoliko dođe do velikih oštećenja prilikom demontaže postojećih kamenih poklopnica (vidi stavku 1.15) .</t>
  </si>
  <si>
    <t>Pomicanje postojećih palmi. Rad obuhvaća iskop, vađenje i prijevoz palmi na privremenu lokaciju na udaljenosti do 10 m i nakon izvedbe građevinskih radova oko zelenog pojasa ugradnju (sadnju) palmi na konačnu lokaciju. Cijena uključuje sve potrebne radove (pažljivi iskop oko palmi, prijenos dizalicom, odlaganje, zaštitu, ugradnju, zatrpavanje i dr.).</t>
  </si>
  <si>
    <t>Pomicanje postojećih palmi. Rad obuhvaća iskop, vađenje i prijevoz palmi na privremenu lokaciju na udaljenosti do 20 m i nakon izvedbe građevinskih radova oko zelenog pojasa ugradnju (sadnju) palmi na konačnu lokaciju. Cijena uključuje sve potrebne radove (pažljivi iskop oko palmi, prijenos dizalicom, odlaganje, zaštitu, ugradnju, zatrpavanje i dr.).</t>
  </si>
  <si>
    <t xml:space="preserve">UKUPNA REKAPITULACIJA </t>
  </si>
  <si>
    <r>
      <t>Prmještanje stupa javne rasvijete, na udaljenost cca 1 m od postojeće, a sve prema situaciji. U cijenu uključena demontaža, prijenos dizalicom i ugradnja na novoj lokaciji.</t>
    </r>
    <r>
      <rPr>
        <sz val="10"/>
        <rFont val="Arial"/>
        <family val="2"/>
      </rPr>
      <t xml:space="preserve">  Stup se ugrađuje na betonskom temelju C30/37, dim. 70x70x90cm (0,44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/kom) s anker vijcima i maticama (3xM20). U cijenu uključiti sav potreban rad i materijal.</t>
    </r>
  </si>
  <si>
    <r>
      <t>Iskop rova za polaganje gravitacijskih cijevi i objekta kišne rešetke, dimenzija prema nacrtima, u materijalu "A" i "C" kategorije. Stavkom se predviđa strojni iskop.</t>
    </r>
    <r>
      <rPr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>U cijenu iskopa je uračunato i uklanjanje urušenog materijala, te rad pod uticajem pozemne vode-mora. Eventualna upotreba razupora rova</t>
    </r>
    <r>
      <rPr>
        <sz val="10"/>
        <rFont val="Arial CE"/>
        <charset val="238"/>
      </rPr>
      <t xml:space="preserve"> i crpljenje vode (mora) iz rova</t>
    </r>
    <r>
      <rPr>
        <sz val="10"/>
        <rFont val="Arial CE"/>
        <family val="2"/>
        <charset val="238"/>
      </rPr>
      <t xml:space="preserve"> neće se posebno obračunavati, te je uključiti u cijenu rada. Odvoz materijala na trajnu deponiju i deponiranje obračunato drugom stavkom.</t>
    </r>
  </si>
  <si>
    <r>
      <t>Ugradnja kamenih rubnjaka oko ruba zelene površine, na betonskom temelju iz betona klase  C16/20, prema detaljima iz projekta. Koristiti prije demontirane i očišćene kamene rubnjake</t>
    </r>
    <r>
      <rPr>
        <sz val="10"/>
        <rFont val="Arial CE"/>
        <charset val="238"/>
      </rPr>
      <t xml:space="preserve"> (vidi stavku 1.22)</t>
    </r>
    <r>
      <rPr>
        <sz val="10"/>
        <rFont val="Arial CE"/>
        <family val="2"/>
        <charset val="238"/>
      </rPr>
      <t>. Radovi obuhvaćaju i proizvodnju, dopremu i ugradnju temeljnog betona (0,1 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>/m'), kao i fugiranja</t>
    </r>
    <r>
      <rPr>
        <sz val="10"/>
        <rFont val="Arial CE"/>
        <family val="2"/>
        <charset val="238"/>
      </rPr>
      <t>.</t>
    </r>
  </si>
  <si>
    <r>
      <t>Montaža prije demontirane klupe (vidi stavku 1.21)</t>
    </r>
    <r>
      <rPr>
        <sz val="10"/>
        <rFont val="Arial"/>
        <family val="2"/>
      </rPr>
      <t>, uz rub nove zelene površine (sjeverni dio).</t>
    </r>
  </si>
  <si>
    <r>
      <t>Montaža prije demontiranih stupića (vidi stavku 1.8)</t>
    </r>
    <r>
      <rPr>
        <sz val="10"/>
        <rFont val="Arial"/>
        <family val="2"/>
      </rPr>
      <t xml:space="preserve"> na predmetnoj saniranoj površini. U rad uključiti: iskop rupa, fiksiranje stupića i ubetoniravanjem betonom C25/30.</t>
    </r>
  </si>
  <si>
    <r>
      <t>Montaža prije demontiranih ogradnih stupića s konopom (vidi stavku 1.9)</t>
    </r>
    <r>
      <rPr>
        <sz val="10"/>
        <rFont val="Arial"/>
        <family val="2"/>
      </rPr>
      <t>, po vrhu betonskih rubnjaka. U cijenu uključiti i sav potreban vijčani materijal od nehrđajućeg čelika otpornog na morsku vodu.</t>
    </r>
  </si>
  <si>
    <r>
      <t>Montaža prije demontiranih bitvi za vezivanje brodova (vidi stavku 1.23)</t>
    </r>
    <r>
      <rPr>
        <sz val="10"/>
        <rFont val="Arial"/>
        <family val="2"/>
      </rPr>
      <t>. U cijenu uključiti i sav potreban vijčani materijal od nehrđajućeg čelika otpornog na morsku vodu (4 anker vijka po 1 kom bitve, pojedinačne dužine cca 40 cm).</t>
    </r>
  </si>
  <si>
    <r>
      <t>Nabava, prijevoz i ugradnja bitumeniziranog nosivog sloja  kolnika miješavinom BNS 22 s bitumenom BIT 50/70 (prema HRN EN 12591), debljine 6 cm u uvaljanom stanju. Uvjeti kvalitete prema OTU III. 5-04 i HRN EN 13108-1</t>
    </r>
    <r>
      <rPr>
        <sz val="10"/>
        <rFont val="Arial CE"/>
      </rPr>
      <t>. Oznaka asfaltne mješavine (prema HRN EN 13108-1) AC 22 base (BIT 50/70) AG6, M1-E.
Radovi obuhvaćaju nabavu materijala, proizvodnju mješavine i prijevoz do mjesta ugradnje, ugradnju i uvaljavanje iste do potrebne zbijenosti, te sve predradnje za izradu istog.</t>
    </r>
  </si>
  <si>
    <r>
      <t xml:space="preserve">Nabava, prijevoz i ugradnja asfaltnog habajućeg sloja kolnika mješavinom AB 11 s bitumenom BIT 50/70 (prema HRN EN 12591), debljine 3-6 cm i 4 cm u uvaljanom stanju s drobljenim kamenim materijalom karbonatnog porijekla.  Uvjeti kvalitete OTU III. 6-03 i HRN EN 13108-1. Oznaka asfaltne mješavine (prema HRN EN 13108-1) </t>
    </r>
    <r>
      <rPr>
        <sz val="10"/>
        <rFont val="Arial CE"/>
      </rPr>
      <t xml:space="preserve"> AC 11 surf (BIT 50/70) AG3, M3-E.
Radovi obuhvaćaju nabavu materijala, proizvodnju mješavine i prijevoz do mjesta ugradnje, ugradnju i uvaljavanje iste do potrebne zbijenosti, te sve predradnje za izradu istog.</t>
    </r>
  </si>
  <si>
    <r>
      <t>Zatravljivanje površina</t>
    </r>
    <r>
      <rPr>
        <sz val="10"/>
        <rFont val="Arial CE"/>
        <family val="2"/>
        <charset val="238"/>
      </rPr>
      <t>. Stavka podrazumijeva nabavku sjemena i sijanje trave. Po fino uređenom zemljanom-humusnom sloju sije se trava. Vrsta i mješavina trave prema postoječo. Količina sjemena iznosi oko 5,1-8,0 g/m2, a gnjojiva oko 80 g/m2. Izvođač je dužan zalijevati travu do predaje objekta.</t>
    </r>
  </si>
  <si>
    <r>
      <t>Montaža prije demontiranih informacijskih elektro panoa (vidi stavku 1.13)</t>
    </r>
    <r>
      <rPr>
        <sz val="10"/>
        <rFont val="Arial"/>
        <family val="2"/>
      </rPr>
      <t>, približnih nadzemnih dimenzija 120x200×20 cm (ŠxVxD). U rad uključiti sve potrebne radove (zemljane, betonske, elektro i dr.).</t>
    </r>
  </si>
  <si>
    <r>
      <t>Iskop rova za polaganje gravitacijskih cijevi i objekta kišne rešetke, dimenzija prema nacrtima, u materijalu "A" i "C" kategorije. Stavkom se predviđa strojni iskop.</t>
    </r>
    <r>
      <rPr>
        <sz val="10"/>
        <rFont val="Arial CE"/>
        <charset val="238"/>
      </rPr>
      <t xml:space="preserve"> </t>
    </r>
    <r>
      <rPr>
        <sz val="10"/>
        <rFont val="Arial CE"/>
        <family val="2"/>
        <charset val="238"/>
      </rPr>
      <t>U cijenu iskopa je uračunato i uklanjanje urušenog materijala, te rad pod uticajem pozemne vode-mora. Eventualna upotreba razupora rova i</t>
    </r>
    <r>
      <rPr>
        <sz val="10"/>
        <rFont val="Arial CE"/>
        <charset val="238"/>
      </rPr>
      <t xml:space="preserve"> crpljenje vode (mora) iz rova </t>
    </r>
    <r>
      <rPr>
        <sz val="10"/>
        <rFont val="Arial CE"/>
        <family val="2"/>
        <charset val="238"/>
      </rPr>
      <t>neće se posebno obračunavati, te je uključiti u cijenu rada. Odvoz materijala na trajnu deponiju i deponiranje obračunato drugom stavkom.</t>
    </r>
  </si>
  <si>
    <r>
      <t xml:space="preserve">Rekonstrukcija početka postojećeg oborinskog kanala svijetlih dim. 100x50 cm, betonom C30/37. Početak AB kanala uklopiti prema konstrukciji kišne rešetke, te izvesti priključak kišne rešetke. </t>
    </r>
    <r>
      <rPr>
        <sz val="10"/>
        <rFont val="Arial CE"/>
        <charset val="238"/>
      </rPr>
      <t>Osim toga, u cijenu uključiti i  razbijanje AB zida postojećeg kanala te oplatu i sav potreban materijal rad za izradu spoja na postojeći kanal.</t>
    </r>
    <r>
      <rPr>
        <sz val="10"/>
        <rFont val="Arial CE"/>
        <family val="2"/>
        <charset val="238"/>
      </rPr>
      <t xml:space="preserve"> Odvoz razbijenog materijala obračunat u drugoj stavci.</t>
    </r>
  </si>
  <si>
    <r>
      <t>Ugradnja betonskih opločnjaka. Koristiti prije demontirane i očišćene opločnjake (vidi stavku 1.12)</t>
    </r>
    <r>
      <rPr>
        <sz val="10"/>
        <rFont val="Arial"/>
        <family val="2"/>
      </rPr>
      <t xml:space="preserve">  Rad obuhvaća i fugiranje opločnjaka, nakon polaganja, suhim kvarcnim pjeskom granulacije              0,1 - 0,6 mm. Postupak fugiranja izvesti nekoliko puta dok se fuge potpuno ne zapune.</t>
    </r>
  </si>
  <si>
    <r>
      <t>Nabava, doprema i ugradnja betonskih opločnjaka uništenih tijekom demontaže (vidi stavku 1.12)</t>
    </r>
    <r>
      <rPr>
        <sz val="10"/>
        <rFont val="Arial"/>
        <family val="2"/>
      </rPr>
      <t>, istog izgleda kao postojeći. Rad obuhvaća i fugiranje opločnjaka, nakon polaganja, suhim kvarcnim pjeskom granulacije  0,1 - 0,6 mm. Postupak fugiranja izvesti nekoliko puta dok se fuge potpuno ne zapune.</t>
    </r>
  </si>
  <si>
    <r>
      <t>Montaža prije demontiranih stupića (vidi stavku 1.6)</t>
    </r>
    <r>
      <rPr>
        <sz val="10"/>
        <rFont val="Arial"/>
        <family val="2"/>
      </rPr>
      <t xml:space="preserve"> na predmetnoj saniranoj površini. U rad uključiti i iskop rupa i fiksiranje stupića ubetoniravanjem betonom C25/30.</t>
    </r>
  </si>
  <si>
    <r>
      <t>Montaža prije demontirane klupe željezne konstrukcije (vidi stavku 1.16)</t>
    </r>
    <r>
      <rPr>
        <sz val="10"/>
        <rFont val="Arial"/>
        <family val="2"/>
      </rPr>
      <t>, na prijašnjoj lokaciji.</t>
    </r>
  </si>
  <si>
    <t>Izvedba armirano betonske kišne rešetke, u dvostranoj glatkoj oplati, betonom C30/37. Svijetla širina kanala kišne rešetke je 40 cm, dubine i dužine prema nacrtima.  Dno i zidovi objekta kišne rešetke debljine su 20 cm. U cijenu uključiti i izradu diletacija kišne rešetke s gumenim brtvama od CR Neoprena ili slično, s tekstilnim umetcima, debljine 10 mm. Sve prema nacrtu.</t>
  </si>
  <si>
    <r>
      <t>Izrada betonskog ogradnog zida</t>
    </r>
    <r>
      <rPr>
        <sz val="10"/>
        <rFont val="Arial CE"/>
        <charset val="238"/>
      </rPr>
      <t xml:space="preserve"> u dvostranoj oplati betonom </t>
    </r>
    <r>
      <rPr>
        <sz val="10"/>
        <rFont val="Arial CE"/>
        <family val="2"/>
        <charset val="238"/>
      </rPr>
      <t>C30/37, dimenzija 235x35x20 cm. Lice zida zagladiti. U zidu ostaviti potrebne rupe za montažu prije demontirane ograde.</t>
    </r>
    <r>
      <rPr>
        <sz val="10"/>
        <rFont val="Arial CE"/>
        <charset val="238"/>
      </rPr>
      <t xml:space="preserve"> </t>
    </r>
  </si>
  <si>
    <r>
      <t>Ugradnja betonskih opločnjaka. Koristiti prije demontirane i očišćene opločnjake (vidi stavku 1.10)</t>
    </r>
    <r>
      <rPr>
        <sz val="10"/>
        <rFont val="Arial"/>
        <family val="2"/>
      </rPr>
      <t xml:space="preserve">  Rad obuhvaća i fugiranje opločnjaka, nakon polaganja, suhim kvarcnim pjeskom granulacije              0,1 - 0,6 mm. Postupak fugiranja izvesti nekoliko puta dok se fuge potpuno ne zapune.</t>
    </r>
  </si>
  <si>
    <r>
      <t>Nabava, doprema i ugradnja betonskih opločnjaka uništenih tijekom demontaže (vidi stavku 1.10)</t>
    </r>
    <r>
      <rPr>
        <sz val="10"/>
        <rFont val="Arial"/>
        <family val="2"/>
      </rPr>
      <t>, istog izgleda kao postojeći. Ovom stavkom je obuhvaćeno i opločenje novih površina. Rad obuhvaća i fugiranje opločnjaka, nakon polaganja, suhim kvarcnim pjeskom granulacije 0,1 - 0,6 mm. Postupak fugiranja izvesti nekoliko puta dok se fuge potpuno ne zapune.</t>
    </r>
  </si>
  <si>
    <r>
      <t>Montaža prije demontirane metalne ograde s vratima (vidi stavku 1.9)</t>
    </r>
    <r>
      <rPr>
        <sz val="10"/>
        <rFont val="Arial"/>
        <family val="2"/>
      </rPr>
      <t>. U cijenu uključiti i sav potreban vijčani i dr. materijal od nehrđajućeg čelika otpornog na morsku vodu.</t>
    </r>
  </si>
  <si>
    <r>
      <t>Montaža prije demontiranih bitvi za vezivanje brodova (vidi stavku 1.14)</t>
    </r>
    <r>
      <rPr>
        <sz val="10"/>
        <rFont val="Arial"/>
        <family val="2"/>
      </rPr>
      <t>. U cijenu uključiti i sav potreban vijčani materijal od nehrđajućeg čelika otpornog na morsku vodu (4 anker vijka po 1 kom bitve, pojedinačne dužine cca 40 cm).</t>
    </r>
  </si>
  <si>
    <r>
      <t>Zatravljenje površina</t>
    </r>
    <r>
      <rPr>
        <sz val="10"/>
        <rFont val="Arial CE"/>
        <family val="2"/>
        <charset val="238"/>
      </rPr>
      <t>. Stavka podrazumijeva nabavku sjemena i sijanje trave. Po fino uređenom zemljanom-humusnom sloju sije se trava. Vrsta i mješavina trave prema postoječo. Količina sjemena iznosi oko 5,1-8,0 g/m2, a gnjojiva oko 80 g/m2. Izvođač je dužan zalijevati travu do predaje objekta.</t>
    </r>
  </si>
  <si>
    <t xml:space="preserve">Projektant: </t>
  </si>
  <si>
    <t>Zdenko Čelan dipl.ing.građ.</t>
  </si>
  <si>
    <r>
      <t>Ugradnja betonskih opločnjaka. Koristiti prije demontirane i očišćene opločnjake (vidi stavku 1.17)</t>
    </r>
    <r>
      <rPr>
        <sz val="10"/>
        <rFont val="Arial"/>
        <family val="2"/>
      </rPr>
      <t xml:space="preserve">  Rad obuhvaća i fugiranje opločnjaka, nakon polaganja, suhim kvarcnim pjeskom granulacije              0,1 - 0,6 mm. Postupak fugiranja izvesti nekoliko puta dok se fuge potpuno ne zapune.</t>
    </r>
  </si>
  <si>
    <r>
      <t>Nabava, doprema i ugradnja betonskih opločnjaka uništenih tijekom demontaže (vidi stavku 1.17)</t>
    </r>
    <r>
      <rPr>
        <sz val="10"/>
        <rFont val="Arial"/>
        <family val="2"/>
      </rPr>
      <t>, istog izgleda kao postojeći. Rad obuhvaća i fugiranje opločnjaka, nakon polaganja, suhim kvarcnim pjeskom granulacije  0,1 - 0,6 mm. Postupak fugiranja izvesti nekoliko puta dok se fuge potpuno ne zapune.</t>
    </r>
  </si>
  <si>
    <t>4.7.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</si>
</sst>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_-* #,##0.00_-;\-* #,##0.00_-;_-* &quot;-&quot;??_-;_-@_-"/>
    <numFmt numFmtId="166" formatCode="_(* #,##0.00_);_(* \(#,##0.00\);_(* &quot;-&quot;??_);_(@_)"/>
    <numFmt numFmtId="167" formatCode="_-* #,##0.00\ [$kn-41A]_-;\-* #,##0.00\ [$kn-41A]_-;_-* &quot;-&quot;??\ [$kn-41A]_-;_-@_-"/>
  </numFmts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1"/>
      <name val="Trebuchet MS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sz val="10"/>
      <color indexed="43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10"/>
      <name val="Arial CE"/>
    </font>
    <font>
      <sz val="10"/>
      <color rgb="FFFFFF00"/>
      <name val="Arial CE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3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9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3" fillId="4" borderId="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17" borderId="0" applyNumberFormat="0" applyBorder="0" applyAlignment="0" applyProtection="0"/>
    <xf numFmtId="49" fontId="35" fillId="0" borderId="0">
      <alignment horizontal="left" vertical="center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7" fillId="15" borderId="7" applyNumberFormat="0" applyAlignment="0" applyProtection="0"/>
    <xf numFmtId="0" fontId="18" fillId="15" borderId="2" applyNumberFormat="0" applyAlignment="0" applyProtection="0"/>
    <xf numFmtId="0" fontId="19" fillId="1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31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16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7" borderId="2" applyNumberFormat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202">
    <xf numFmtId="0" fontId="0" fillId="0" borderId="0" xfId="0"/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wrapText="1"/>
    </xf>
    <xf numFmtId="0" fontId="5" fillId="0" borderId="0" xfId="86" applyFont="1" applyFill="1" applyAlignment="1">
      <alignment wrapText="1"/>
    </xf>
    <xf numFmtId="0" fontId="4" fillId="0" borderId="0" xfId="86" applyFont="1" applyFill="1" applyBorder="1" applyAlignment="1">
      <alignment horizontal="left" vertical="center" wrapText="1"/>
    </xf>
    <xf numFmtId="0" fontId="4" fillId="0" borderId="0" xfId="86" applyFont="1" applyFill="1" applyBorder="1" applyAlignment="1">
      <alignment wrapText="1"/>
    </xf>
    <xf numFmtId="0" fontId="5" fillId="18" borderId="0" xfId="86" applyFont="1" applyFill="1" applyAlignment="1">
      <alignment wrapText="1"/>
    </xf>
    <xf numFmtId="0" fontId="6" fillId="0" borderId="0" xfId="84" applyFont="1" applyFill="1" applyBorder="1" applyAlignment="1">
      <alignment horizontal="justify" vertical="top" wrapText="1"/>
    </xf>
    <xf numFmtId="0" fontId="5" fillId="19" borderId="0" xfId="84" applyNumberFormat="1" applyFont="1" applyFill="1" applyAlignment="1">
      <alignment vertical="top" wrapText="1"/>
    </xf>
    <xf numFmtId="0" fontId="5" fillId="18" borderId="0" xfId="84" applyFont="1" applyFill="1" applyAlignment="1">
      <alignment horizontal="justify" vertical="top" wrapText="1"/>
    </xf>
    <xf numFmtId="0" fontId="7" fillId="0" borderId="0" xfId="86" applyFont="1" applyFill="1" applyAlignment="1">
      <alignment wrapText="1"/>
    </xf>
    <xf numFmtId="0" fontId="7" fillId="0" borderId="0" xfId="84" applyNumberFormat="1" applyFont="1" applyFill="1" applyAlignment="1">
      <alignment horizontal="center" vertical="top" wrapText="1"/>
    </xf>
    <xf numFmtId="0" fontId="7" fillId="0" borderId="0" xfId="84" applyFont="1" applyFill="1" applyAlignment="1">
      <alignment horizontal="justify" vertical="top" wrapText="1"/>
    </xf>
    <xf numFmtId="0" fontId="6" fillId="0" borderId="0" xfId="84" applyFont="1" applyFill="1" applyBorder="1" applyAlignment="1">
      <alignment horizontal="center" vertical="center" wrapText="1"/>
    </xf>
    <xf numFmtId="0" fontId="5" fillId="0" borderId="0" xfId="86" applyFont="1" applyFill="1" applyAlignment="1">
      <alignment horizontal="left" vertical="top" wrapText="1"/>
    </xf>
    <xf numFmtId="0" fontId="7" fillId="0" borderId="0" xfId="86" applyFont="1" applyFill="1" applyAlignment="1">
      <alignment horizontal="left" vertical="top" wrapText="1"/>
    </xf>
    <xf numFmtId="0" fontId="5" fillId="18" borderId="0" xfId="86" applyFont="1" applyFill="1" applyAlignment="1">
      <alignment horizontal="left" vertical="top" wrapText="1"/>
    </xf>
    <xf numFmtId="4" fontId="5" fillId="0" borderId="0" xfId="118" applyNumberFormat="1" applyFont="1" applyFill="1" applyAlignment="1">
      <alignment horizontal="center" vertical="center" wrapText="1"/>
    </xf>
    <xf numFmtId="4" fontId="7" fillId="0" borderId="0" xfId="118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6" fillId="0" borderId="0" xfId="84" applyNumberFormat="1" applyFont="1" applyFill="1" applyBorder="1" applyAlignment="1">
      <alignment horizontal="center" vertical="center" wrapText="1"/>
    </xf>
    <xf numFmtId="0" fontId="7" fillId="0" borderId="0" xfId="84" applyFont="1" applyFill="1" applyAlignment="1">
      <alignment horizontal="center" vertical="center" wrapText="1"/>
    </xf>
    <xf numFmtId="0" fontId="5" fillId="0" borderId="0" xfId="84" applyFont="1" applyFill="1" applyAlignment="1">
      <alignment horizontal="center" vertical="center" wrapText="1"/>
    </xf>
    <xf numFmtId="0" fontId="5" fillId="18" borderId="0" xfId="84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84" applyFont="1" applyFill="1" applyBorder="1" applyAlignment="1">
      <alignment horizontal="justify" vertical="center" wrapText="1"/>
    </xf>
    <xf numFmtId="0" fontId="4" fillId="0" borderId="11" xfId="84" applyFont="1" applyFill="1" applyBorder="1" applyAlignment="1">
      <alignment horizontal="center" vertical="center" wrapText="1"/>
    </xf>
    <xf numFmtId="4" fontId="4" fillId="0" borderId="11" xfId="118" applyNumberFormat="1" applyFont="1" applyFill="1" applyBorder="1" applyAlignment="1">
      <alignment horizontal="center" vertical="center" wrapText="1"/>
    </xf>
    <xf numFmtId="0" fontId="4" fillId="0" borderId="0" xfId="86" applyFont="1" applyFill="1" applyAlignment="1">
      <alignment horizontal="left" vertical="top" wrapText="1"/>
    </xf>
    <xf numFmtId="0" fontId="4" fillId="0" borderId="0" xfId="86" applyFont="1" applyFill="1" applyAlignment="1">
      <alignment wrapText="1"/>
    </xf>
    <xf numFmtId="0" fontId="4" fillId="0" borderId="0" xfId="84" applyNumberFormat="1" applyFont="1" applyFill="1" applyAlignment="1">
      <alignment vertical="top" wrapText="1"/>
    </xf>
    <xf numFmtId="0" fontId="4" fillId="0" borderId="0" xfId="84" applyFont="1" applyFill="1" applyAlignment="1">
      <alignment horizontal="justify" vertical="top" wrapText="1"/>
    </xf>
    <xf numFmtId="0" fontId="4" fillId="0" borderId="0" xfId="84" applyFont="1" applyFill="1" applyAlignment="1">
      <alignment horizontal="center" vertical="center" wrapText="1"/>
    </xf>
    <xf numFmtId="4" fontId="4" fillId="0" borderId="0" xfId="118" applyNumberFormat="1" applyFont="1" applyFill="1" applyAlignment="1">
      <alignment horizontal="center" vertical="center" wrapText="1"/>
    </xf>
    <xf numFmtId="4" fontId="4" fillId="0" borderId="0" xfId="84" applyNumberFormat="1" applyFont="1" applyFill="1" applyAlignment="1">
      <alignment horizontal="center" vertical="center" wrapText="1"/>
    </xf>
    <xf numFmtId="0" fontId="38" fillId="0" borderId="0" xfId="84" applyFont="1" applyFill="1" applyAlignment="1">
      <alignment horizontal="justify" vertical="top" wrapText="1"/>
    </xf>
    <xf numFmtId="0" fontId="9" fillId="0" borderId="0" xfId="84" applyNumberFormat="1" applyFont="1" applyFill="1" applyAlignment="1">
      <alignment horizontal="left" vertical="top" wrapText="1"/>
    </xf>
    <xf numFmtId="0" fontId="9" fillId="0" borderId="0" xfId="84" applyFont="1" applyFill="1" applyAlignment="1">
      <alignment horizontal="justify" vertical="top" wrapText="1"/>
    </xf>
    <xf numFmtId="4" fontId="4" fillId="0" borderId="0" xfId="86" applyNumberFormat="1" applyFont="1" applyFill="1" applyAlignment="1">
      <alignment horizontal="left" vertical="top" wrapText="1"/>
    </xf>
    <xf numFmtId="3" fontId="4" fillId="0" borderId="0" xfId="118" applyNumberFormat="1" applyFont="1" applyFill="1" applyAlignment="1">
      <alignment horizontal="center" vertical="center" wrapText="1"/>
    </xf>
    <xf numFmtId="0" fontId="4" fillId="0" borderId="0" xfId="84" quotePrefix="1" applyFont="1" applyFill="1" applyAlignment="1">
      <alignment horizontal="justify" vertical="top" wrapText="1"/>
    </xf>
    <xf numFmtId="2" fontId="4" fillId="0" borderId="0" xfId="86" applyNumberFormat="1" applyFont="1" applyFill="1" applyBorder="1" applyAlignment="1">
      <alignment horizontal="left" vertical="top" wrapText="1"/>
    </xf>
    <xf numFmtId="2" fontId="4" fillId="0" borderId="0" xfId="86" applyNumberFormat="1" applyFont="1" applyFill="1" applyAlignment="1">
      <alignment horizontal="left" vertical="top" wrapText="1"/>
    </xf>
    <xf numFmtId="0" fontId="4" fillId="0" borderId="0" xfId="84" applyFont="1" applyFill="1" applyAlignment="1">
      <alignment vertical="top" wrapText="1"/>
    </xf>
    <xf numFmtId="0" fontId="40" fillId="0" borderId="0" xfId="86" applyFont="1" applyFill="1" applyAlignment="1">
      <alignment horizontal="left" vertical="top" wrapText="1"/>
    </xf>
    <xf numFmtId="0" fontId="40" fillId="0" borderId="0" xfId="86" applyFont="1" applyFill="1" applyAlignment="1">
      <alignment wrapText="1"/>
    </xf>
    <xf numFmtId="0" fontId="4" fillId="0" borderId="0" xfId="84" applyFont="1" applyFill="1" applyAlignment="1">
      <alignment wrapText="1"/>
    </xf>
    <xf numFmtId="4" fontId="37" fillId="0" borderId="0" xfId="0" applyNumberFormat="1" applyFont="1" applyFill="1" applyBorder="1"/>
    <xf numFmtId="3" fontId="37" fillId="0" borderId="0" xfId="0" applyNumberFormat="1" applyFont="1" applyFill="1" applyBorder="1" applyAlignment="1">
      <alignment horizontal="left" vertical="top"/>
    </xf>
    <xf numFmtId="0" fontId="4" fillId="0" borderId="0" xfId="86" applyFont="1" applyFill="1" applyAlignment="1">
      <alignment horizontal="left" vertical="top"/>
    </xf>
    <xf numFmtId="0" fontId="2" fillId="0" borderId="0" xfId="71" applyNumberFormat="1" applyFont="1" applyFill="1" applyBorder="1" applyAlignment="1">
      <alignment horizontal="justify" vertical="top" wrapText="1"/>
    </xf>
    <xf numFmtId="0" fontId="4" fillId="0" borderId="0" xfId="70" applyFont="1" applyFill="1" applyBorder="1" applyAlignment="1">
      <alignment horizontal="left" vertical="top"/>
    </xf>
    <xf numFmtId="0" fontId="2" fillId="0" borderId="0" xfId="71" quotePrefix="1" applyFont="1" applyFill="1" applyBorder="1" applyAlignment="1">
      <alignment horizontal="justify" vertical="top" wrapText="1"/>
    </xf>
    <xf numFmtId="0" fontId="2" fillId="0" borderId="0" xfId="70" applyFont="1" applyFill="1" applyBorder="1" applyAlignment="1">
      <alignment horizontal="center" vertical="center"/>
    </xf>
    <xf numFmtId="4" fontId="4" fillId="0" borderId="0" xfId="70" applyNumberFormat="1" applyFont="1" applyFill="1" applyBorder="1" applyAlignment="1">
      <alignment horizontal="center" vertical="center"/>
    </xf>
    <xf numFmtId="0" fontId="4" fillId="0" borderId="0" xfId="86" applyFont="1" applyFill="1" applyAlignment="1">
      <alignment horizontal="left" wrapText="1"/>
    </xf>
    <xf numFmtId="0" fontId="2" fillId="0" borderId="0" xfId="107" applyNumberFormat="1" applyFont="1" applyFill="1" applyBorder="1" applyAlignment="1">
      <alignment horizontal="center" vertical="center" wrapText="1"/>
    </xf>
    <xf numFmtId="4" fontId="4" fillId="0" borderId="0" xfId="121" applyNumberFormat="1" applyFont="1" applyFill="1" applyBorder="1" applyAlignment="1">
      <alignment horizontal="center" vertical="center" wrapText="1"/>
    </xf>
    <xf numFmtId="0" fontId="2" fillId="0" borderId="0" xfId="70" applyFont="1" applyFill="1" applyBorder="1" applyAlignment="1">
      <alignment horizontal="left" vertical="top"/>
    </xf>
    <xf numFmtId="3" fontId="4" fillId="0" borderId="0" xfId="7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84" applyNumberFormat="1" applyFont="1" applyFill="1" applyBorder="1" applyAlignment="1">
      <alignment horizontal="justify" vertical="top" wrapText="1"/>
    </xf>
    <xf numFmtId="0" fontId="9" fillId="0" borderId="10" xfId="84" applyFont="1" applyFill="1" applyBorder="1" applyAlignment="1">
      <alignment horizontal="right" vertical="center" wrapText="1"/>
    </xf>
    <xf numFmtId="0" fontId="4" fillId="0" borderId="10" xfId="84" applyFont="1" applyFill="1" applyBorder="1" applyAlignment="1">
      <alignment horizontal="center" vertical="center" wrapText="1"/>
    </xf>
    <xf numFmtId="4" fontId="4" fillId="0" borderId="10" xfId="118" applyNumberFormat="1" applyFont="1" applyFill="1" applyBorder="1" applyAlignment="1">
      <alignment horizontal="center" vertical="center" wrapText="1"/>
    </xf>
    <xf numFmtId="4" fontId="4" fillId="0" borderId="10" xfId="84" applyNumberFormat="1" applyFont="1" applyFill="1" applyBorder="1" applyAlignment="1">
      <alignment horizontal="center" vertical="center" wrapText="1"/>
    </xf>
    <xf numFmtId="4" fontId="9" fillId="0" borderId="10" xfId="84" applyNumberFormat="1" applyFont="1" applyFill="1" applyBorder="1" applyAlignment="1">
      <alignment horizontal="center" vertical="center" wrapText="1"/>
    </xf>
    <xf numFmtId="0" fontId="38" fillId="0" borderId="0" xfId="86" applyFont="1" applyFill="1" applyAlignment="1">
      <alignment horizontal="left" vertical="top" wrapText="1"/>
    </xf>
    <xf numFmtId="0" fontId="4" fillId="0" borderId="0" xfId="79" applyFont="1" applyFill="1" applyAlignment="1">
      <alignment horizontal="justify" vertical="top" wrapText="1"/>
    </xf>
    <xf numFmtId="0" fontId="38" fillId="0" borderId="0" xfId="86" applyFont="1" applyFill="1" applyAlignment="1">
      <alignment horizontal="left" vertical="top"/>
    </xf>
    <xf numFmtId="0" fontId="4" fillId="0" borderId="0" xfId="86" quotePrefix="1" applyFont="1" applyFill="1" applyAlignment="1">
      <alignment horizontal="left" vertical="top" wrapText="1"/>
    </xf>
    <xf numFmtId="0" fontId="39" fillId="0" borderId="0" xfId="86" applyFont="1" applyFill="1" applyAlignment="1">
      <alignment horizontal="left" vertical="top" wrapText="1"/>
    </xf>
    <xf numFmtId="0" fontId="4" fillId="18" borderId="0" xfId="86" applyFont="1" applyFill="1" applyAlignment="1">
      <alignment horizontal="left" vertical="top" wrapText="1"/>
    </xf>
    <xf numFmtId="0" fontId="4" fillId="18" borderId="0" xfId="86" applyFont="1" applyFill="1" applyAlignment="1">
      <alignment wrapText="1"/>
    </xf>
    <xf numFmtId="4" fontId="4" fillId="0" borderId="0" xfId="118" applyNumberFormat="1" applyFont="1" applyFill="1" applyBorder="1" applyAlignment="1">
      <alignment horizontal="center" vertical="center" wrapText="1"/>
    </xf>
    <xf numFmtId="43" fontId="4" fillId="0" borderId="0" xfId="86" applyNumberFormat="1" applyFont="1" applyFill="1" applyAlignment="1">
      <alignment horizontal="left" vertical="top" wrapText="1"/>
    </xf>
    <xf numFmtId="0" fontId="38" fillId="0" borderId="0" xfId="86" applyFont="1" applyFill="1" applyAlignment="1">
      <alignment horizontal="justify" vertical="top" wrapText="1"/>
    </xf>
    <xf numFmtId="0" fontId="4" fillId="0" borderId="0" xfId="86" applyFont="1" applyFill="1" applyAlignment="1">
      <alignment horizontal="center" vertical="center" wrapText="1"/>
    </xf>
    <xf numFmtId="4" fontId="4" fillId="0" borderId="0" xfId="86" applyNumberFormat="1" applyFont="1" applyFill="1" applyAlignment="1">
      <alignment horizontal="center" vertical="center" wrapText="1"/>
    </xf>
    <xf numFmtId="3" fontId="4" fillId="0" borderId="0" xfId="86" applyNumberFormat="1" applyFont="1" applyFill="1" applyAlignment="1">
      <alignment horizontal="left" vertical="top" wrapText="1"/>
    </xf>
    <xf numFmtId="0" fontId="4" fillId="0" borderId="0" xfId="84" applyFont="1" applyFill="1" applyAlignment="1">
      <alignment horizontal="left" vertical="top" wrapText="1"/>
    </xf>
    <xf numFmtId="4" fontId="40" fillId="0" borderId="0" xfId="86" applyNumberFormat="1" applyFont="1" applyFill="1" applyAlignment="1">
      <alignment horizontal="right" wrapText="1"/>
    </xf>
    <xf numFmtId="0" fontId="43" fillId="0" borderId="0" xfId="86" applyFont="1" applyFill="1" applyAlignment="1">
      <alignment wrapText="1"/>
    </xf>
    <xf numFmtId="4" fontId="2" fillId="0" borderId="0" xfId="86" applyNumberFormat="1" applyFont="1" applyFill="1" applyAlignment="1">
      <alignment horizontal="right" wrapText="1"/>
    </xf>
    <xf numFmtId="4" fontId="2" fillId="0" borderId="0" xfId="86" applyNumberFormat="1" applyFont="1" applyFill="1" applyAlignment="1">
      <alignment horizontal="left" vertical="top" wrapText="1"/>
    </xf>
    <xf numFmtId="4" fontId="2" fillId="0" borderId="0" xfId="84" applyNumberFormat="1" applyFont="1" applyFill="1" applyAlignment="1">
      <alignment horizontal="center" vertical="center" wrapText="1"/>
    </xf>
    <xf numFmtId="0" fontId="4" fillId="0" borderId="0" xfId="89" applyFont="1" applyFill="1" applyAlignment="1">
      <alignment horizontal="justify" vertical="top" wrapText="1"/>
    </xf>
    <xf numFmtId="0" fontId="4" fillId="0" borderId="0" xfId="89" applyFont="1" applyFill="1" applyAlignment="1">
      <alignment horizontal="center" vertical="center" wrapText="1"/>
    </xf>
    <xf numFmtId="4" fontId="4" fillId="0" borderId="0" xfId="89" applyNumberFormat="1" applyFont="1" applyFill="1" applyAlignment="1">
      <alignment horizontal="center" vertical="center" wrapText="1"/>
    </xf>
    <xf numFmtId="4" fontId="4" fillId="0" borderId="0" xfId="84" applyNumberFormat="1" applyFont="1" applyFill="1" applyBorder="1" applyAlignment="1">
      <alignment horizontal="center" vertical="center" wrapText="1"/>
    </xf>
    <xf numFmtId="4" fontId="45" fillId="0" borderId="0" xfId="84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center" vertical="center" wrapText="1"/>
    </xf>
    <xf numFmtId="0" fontId="4" fillId="0" borderId="0" xfId="84" applyNumberFormat="1" applyFont="1" applyFill="1" applyAlignment="1">
      <alignment horizontal="left" vertical="top" wrapText="1"/>
    </xf>
    <xf numFmtId="0" fontId="4" fillId="0" borderId="0" xfId="86" applyFont="1" applyFill="1" applyAlignment="1">
      <alignment vertical="center" wrapText="1"/>
    </xf>
    <xf numFmtId="4" fontId="4" fillId="0" borderId="0" xfId="86" applyNumberFormat="1" applyFont="1" applyFill="1" applyAlignment="1">
      <alignment horizontal="right" wrapText="1"/>
    </xf>
    <xf numFmtId="0" fontId="38" fillId="0" borderId="0" xfId="84" quotePrefix="1" applyFont="1" applyFill="1" applyAlignment="1">
      <alignment horizontal="justify" vertical="top" wrapText="1"/>
    </xf>
    <xf numFmtId="0" fontId="4" fillId="0" borderId="0" xfId="84" applyNumberFormat="1" applyFont="1" applyFill="1" applyBorder="1" applyAlignment="1">
      <alignment horizontal="justify" vertical="top" wrapText="1"/>
    </xf>
    <xf numFmtId="0" fontId="9" fillId="0" borderId="0" xfId="84" applyFont="1" applyFill="1" applyBorder="1" applyAlignment="1">
      <alignment horizontal="right" vertical="top" wrapText="1"/>
    </xf>
    <xf numFmtId="4" fontId="9" fillId="0" borderId="0" xfId="84" applyNumberFormat="1" applyFont="1" applyFill="1" applyBorder="1" applyAlignment="1">
      <alignment horizontal="center" vertical="center" wrapText="1"/>
    </xf>
    <xf numFmtId="0" fontId="47" fillId="0" borderId="0" xfId="84" applyFont="1" applyFill="1" applyAlignment="1">
      <alignment horizontal="center" wrapText="1"/>
    </xf>
    <xf numFmtId="16" fontId="4" fillId="0" borderId="0" xfId="89" applyNumberFormat="1" applyFont="1" applyFill="1" applyAlignment="1">
      <alignment horizontal="justify" vertical="top" wrapText="1"/>
    </xf>
    <xf numFmtId="0" fontId="2" fillId="0" borderId="0" xfId="127" applyFont="1" applyFill="1" applyBorder="1" applyAlignment="1">
      <alignment horizontal="justify" vertical="top"/>
    </xf>
    <xf numFmtId="0" fontId="46" fillId="0" borderId="0" xfId="86" applyFont="1" applyFill="1" applyAlignment="1">
      <alignment horizontal="left" vertical="top" wrapText="1"/>
    </xf>
    <xf numFmtId="0" fontId="46" fillId="0" borderId="0" xfId="86" applyFont="1" applyFill="1" applyAlignment="1">
      <alignment wrapText="1"/>
    </xf>
    <xf numFmtId="0" fontId="2" fillId="0" borderId="0" xfId="86" applyFont="1" applyFill="1" applyBorder="1" applyAlignment="1">
      <alignment horizontal="left" vertical="top"/>
    </xf>
    <xf numFmtId="0" fontId="38" fillId="0" borderId="0" xfId="84" applyNumberFormat="1" applyFont="1" applyFill="1" applyAlignment="1">
      <alignment horizontal="left" vertical="top" wrapText="1"/>
    </xf>
    <xf numFmtId="3" fontId="4" fillId="0" borderId="0" xfId="118" applyNumberFormat="1" applyFont="1" applyFill="1" applyBorder="1" applyAlignment="1">
      <alignment horizontal="center" vertical="center" wrapText="1"/>
    </xf>
    <xf numFmtId="0" fontId="9" fillId="0" borderId="0" xfId="84" applyFont="1" applyFill="1" applyBorder="1" applyAlignment="1">
      <alignment horizontal="justify" vertical="top" wrapText="1"/>
    </xf>
    <xf numFmtId="2" fontId="9" fillId="0" borderId="0" xfId="84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0" xfId="84" applyFont="1" applyFill="1" applyBorder="1" applyAlignment="1">
      <alignment horizontal="right" vertical="center" wrapText="1"/>
    </xf>
    <xf numFmtId="0" fontId="49" fillId="0" borderId="0" xfId="86" applyFont="1" applyFill="1" applyBorder="1" applyAlignment="1">
      <alignment horizontal="left" vertical="top"/>
    </xf>
    <xf numFmtId="0" fontId="50" fillId="0" borderId="0" xfId="86" applyFont="1" applyFill="1" applyBorder="1" applyAlignment="1">
      <alignment horizontal="left" vertical="center" wrapText="1"/>
    </xf>
    <xf numFmtId="0" fontId="50" fillId="0" borderId="0" xfId="86" applyFont="1" applyFill="1" applyBorder="1" applyAlignment="1">
      <alignment wrapText="1"/>
    </xf>
    <xf numFmtId="0" fontId="10" fillId="0" borderId="0" xfId="84" applyFont="1" applyFill="1" applyBorder="1" applyAlignment="1">
      <alignment horizontal="center" vertical="top" wrapText="1"/>
    </xf>
    <xf numFmtId="4" fontId="10" fillId="0" borderId="0" xfId="118" applyNumberFormat="1" applyFont="1" applyFill="1" applyBorder="1" applyAlignment="1">
      <alignment horizontal="center" vertical="center" wrapText="1"/>
    </xf>
    <xf numFmtId="0" fontId="50" fillId="0" borderId="0" xfId="84" applyFont="1" applyFill="1" applyBorder="1" applyAlignment="1">
      <alignment horizontal="right" vertical="center" wrapText="1"/>
    </xf>
    <xf numFmtId="0" fontId="50" fillId="0" borderId="12" xfId="84" applyFont="1" applyFill="1" applyBorder="1" applyAlignment="1">
      <alignment horizontal="justify" vertical="top"/>
    </xf>
    <xf numFmtId="0" fontId="50" fillId="0" borderId="12" xfId="84" applyFont="1" applyFill="1" applyBorder="1" applyAlignment="1">
      <alignment horizontal="center" vertical="center"/>
    </xf>
    <xf numFmtId="4" fontId="50" fillId="0" borderId="12" xfId="118" applyNumberFormat="1" applyFont="1" applyFill="1" applyBorder="1" applyAlignment="1">
      <alignment horizontal="center" vertical="center"/>
    </xf>
    <xf numFmtId="4" fontId="51" fillId="0" borderId="12" xfId="84" applyNumberFormat="1" applyFont="1" applyFill="1" applyBorder="1" applyAlignment="1">
      <alignment horizontal="center" vertical="center"/>
    </xf>
    <xf numFmtId="0" fontId="50" fillId="0" borderId="0" xfId="84" applyFont="1" applyFill="1" applyBorder="1" applyAlignment="1">
      <alignment horizontal="justify" vertical="top"/>
    </xf>
    <xf numFmtId="0" fontId="50" fillId="0" borderId="0" xfId="84" applyFont="1" applyFill="1" applyBorder="1" applyAlignment="1">
      <alignment horizontal="center" vertical="center"/>
    </xf>
    <xf numFmtId="4" fontId="50" fillId="0" borderId="0" xfId="118" applyNumberFormat="1" applyFont="1" applyFill="1" applyBorder="1" applyAlignment="1">
      <alignment horizontal="center" vertical="center"/>
    </xf>
    <xf numFmtId="4" fontId="51" fillId="0" borderId="0" xfId="84" applyNumberFormat="1" applyFont="1" applyFill="1" applyBorder="1" applyAlignment="1">
      <alignment horizontal="center" vertical="center" wrapText="1"/>
    </xf>
    <xf numFmtId="4" fontId="51" fillId="0" borderId="0" xfId="84" applyNumberFormat="1" applyFont="1" applyFill="1" applyBorder="1" applyAlignment="1">
      <alignment horizontal="center" vertical="center"/>
    </xf>
    <xf numFmtId="0" fontId="50" fillId="0" borderId="0" xfId="86" applyFont="1" applyFill="1" applyAlignment="1">
      <alignment horizontal="left" vertical="top" wrapText="1"/>
    </xf>
    <xf numFmtId="0" fontId="50" fillId="0" borderId="0" xfId="86" applyFont="1" applyFill="1" applyAlignment="1">
      <alignment wrapText="1"/>
    </xf>
    <xf numFmtId="0" fontId="50" fillId="18" borderId="0" xfId="86" applyFont="1" applyFill="1" applyAlignment="1">
      <alignment horizontal="left" vertical="top" wrapText="1"/>
    </xf>
    <xf numFmtId="0" fontId="50" fillId="18" borderId="0" xfId="86" applyFont="1" applyFill="1" applyAlignment="1">
      <alignment wrapText="1"/>
    </xf>
    <xf numFmtId="0" fontId="50" fillId="0" borderId="13" xfId="84" applyFont="1" applyFill="1" applyBorder="1" applyAlignment="1">
      <alignment horizontal="center" vertical="center" wrapText="1"/>
    </xf>
    <xf numFmtId="4" fontId="50" fillId="0" borderId="13" xfId="118" applyNumberFormat="1" applyFont="1" applyFill="1" applyBorder="1" applyAlignment="1">
      <alignment horizontal="center" vertical="center" wrapText="1"/>
    </xf>
    <xf numFmtId="2" fontId="10" fillId="0" borderId="13" xfId="84" applyNumberFormat="1" applyFont="1" applyFill="1" applyBorder="1" applyAlignment="1">
      <alignment horizontal="center" vertical="center" wrapText="1"/>
    </xf>
    <xf numFmtId="0" fontId="10" fillId="0" borderId="13" xfId="84" applyFont="1" applyFill="1" applyBorder="1" applyAlignment="1">
      <alignment horizontal="justify" vertical="top" wrapText="1"/>
    </xf>
    <xf numFmtId="4" fontId="10" fillId="0" borderId="13" xfId="84" applyNumberFormat="1" applyFont="1" applyFill="1" applyBorder="1" applyAlignment="1">
      <alignment horizontal="center" vertical="center" wrapText="1"/>
    </xf>
    <xf numFmtId="0" fontId="8" fillId="0" borderId="0" xfId="84" applyFont="1" applyFill="1" applyAlignment="1">
      <alignment horizontal="left" wrapText="1"/>
    </xf>
    <xf numFmtId="0" fontId="51" fillId="0" borderId="0" xfId="84" applyNumberFormat="1" applyFont="1" applyFill="1" applyAlignment="1">
      <alignment horizontal="left" vertical="top" wrapText="1"/>
    </xf>
    <xf numFmtId="16" fontId="4" fillId="0" borderId="0" xfId="84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84" applyFont="1" applyFill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85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justify" wrapText="1"/>
    </xf>
    <xf numFmtId="0" fontId="4" fillId="0" borderId="0" xfId="0" quotePrefix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127" quotePrefix="1" applyFont="1" applyFill="1" applyBorder="1" applyAlignment="1">
      <alignment horizontal="justify" vertical="top"/>
    </xf>
    <xf numFmtId="0" fontId="10" fillId="0" borderId="0" xfId="84" applyFont="1" applyFill="1" applyBorder="1" applyAlignment="1">
      <alignment horizontal="center" vertical="center" wrapText="1"/>
    </xf>
    <xf numFmtId="0" fontId="10" fillId="0" borderId="0" xfId="84" quotePrefix="1" applyFont="1" applyFill="1" applyBorder="1" applyAlignment="1">
      <alignment vertical="center" wrapText="1"/>
    </xf>
    <xf numFmtId="0" fontId="2" fillId="0" borderId="0" xfId="70" applyFont="1" applyFill="1" applyBorder="1" applyAlignment="1">
      <alignment horizontal="justify" vertical="top" wrapText="1"/>
    </xf>
    <xf numFmtId="0" fontId="8" fillId="0" borderId="0" xfId="84" applyFont="1" applyFill="1" applyAlignment="1">
      <alignment wrapText="1"/>
    </xf>
    <xf numFmtId="0" fontId="10" fillId="0" borderId="0" xfId="84" applyFont="1" applyFill="1" applyBorder="1" applyAlignment="1">
      <alignment vertical="center" wrapText="1"/>
    </xf>
    <xf numFmtId="0" fontId="52" fillId="0" borderId="0" xfId="86" applyFont="1" applyFill="1" applyBorder="1" applyAlignment="1">
      <alignment horizontal="left" vertical="top"/>
    </xf>
    <xf numFmtId="0" fontId="10" fillId="0" borderId="0" xfId="86" applyFont="1" applyFill="1" applyBorder="1" applyAlignment="1">
      <alignment horizontal="left" vertical="top" wrapText="1"/>
    </xf>
    <xf numFmtId="2" fontId="10" fillId="0" borderId="0" xfId="84" applyNumberFormat="1" applyFont="1" applyFill="1" applyBorder="1" applyAlignment="1">
      <alignment horizontal="center" vertical="center" wrapText="1"/>
    </xf>
    <xf numFmtId="0" fontId="10" fillId="0" borderId="0" xfId="84" applyFont="1" applyFill="1" applyBorder="1" applyAlignment="1">
      <alignment horizontal="justify" vertical="top" wrapText="1"/>
    </xf>
    <xf numFmtId="0" fontId="50" fillId="0" borderId="0" xfId="84" applyFont="1" applyFill="1" applyBorder="1" applyAlignment="1">
      <alignment horizontal="center" vertical="center" wrapText="1"/>
    </xf>
    <xf numFmtId="4" fontId="50" fillId="0" borderId="0" xfId="118" applyNumberFormat="1" applyFont="1" applyFill="1" applyBorder="1" applyAlignment="1">
      <alignment horizontal="center" vertical="center" wrapText="1"/>
    </xf>
    <xf numFmtId="4" fontId="53" fillId="0" borderId="0" xfId="84" applyNumberFormat="1" applyFont="1" applyFill="1" applyBorder="1" applyAlignment="1">
      <alignment horizontal="center" vertical="center" wrapText="1"/>
    </xf>
    <xf numFmtId="0" fontId="53" fillId="0" borderId="0" xfId="8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84" applyFont="1" applyFill="1" applyBorder="1" applyAlignment="1">
      <alignment horizontal="right" vertical="top" wrapText="1"/>
    </xf>
    <xf numFmtId="0" fontId="44" fillId="0" borderId="0" xfId="86" applyFont="1" applyFill="1" applyAlignment="1">
      <alignment horizontal="left" vertical="top" wrapText="1"/>
    </xf>
    <xf numFmtId="0" fontId="10" fillId="0" borderId="0" xfId="84" applyFont="1" applyFill="1" applyBorder="1" applyAlignment="1">
      <alignment horizontal="left" vertical="top" wrapText="1"/>
    </xf>
    <xf numFmtId="4" fontId="2" fillId="0" borderId="0" xfId="127" applyNumberFormat="1" applyFont="1" applyFill="1" applyBorder="1" applyAlignment="1">
      <alignment horizontal="justify" vertical="top" wrapText="1" shrinkToFit="1"/>
    </xf>
    <xf numFmtId="4" fontId="2" fillId="0" borderId="0" xfId="107" applyNumberFormat="1" applyFont="1" applyFill="1" applyBorder="1" applyAlignment="1">
      <alignment horizontal="center" vertical="center" wrapText="1"/>
    </xf>
    <xf numFmtId="4" fontId="2" fillId="0" borderId="0" xfId="127" applyNumberFormat="1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4" fontId="2" fillId="0" borderId="0" xfId="127" applyNumberFormat="1" applyFont="1" applyFill="1" applyAlignment="1">
      <alignment vertical="top"/>
    </xf>
    <xf numFmtId="0" fontId="2" fillId="0" borderId="0" xfId="74" applyFont="1" applyFill="1" applyBorder="1" applyAlignment="1">
      <alignment horizontal="justify" vertical="top" wrapText="1"/>
    </xf>
    <xf numFmtId="4" fontId="2" fillId="0" borderId="0" xfId="121" applyNumberFormat="1" applyFont="1" applyFill="1" applyBorder="1" applyAlignment="1">
      <alignment horizontal="center" vertical="center" wrapText="1"/>
    </xf>
    <xf numFmtId="0" fontId="2" fillId="0" borderId="0" xfId="88" applyFont="1" applyFill="1" applyBorder="1" applyAlignment="1">
      <alignment horizontal="center" vertical="center"/>
    </xf>
    <xf numFmtId="0" fontId="2" fillId="0" borderId="0" xfId="88" applyFont="1" applyFill="1" applyBorder="1" applyAlignment="1">
      <alignment horizontal="center"/>
    </xf>
    <xf numFmtId="0" fontId="39" fillId="0" borderId="0" xfId="84" applyNumberFormat="1" applyFont="1" applyFill="1" applyBorder="1" applyAlignment="1">
      <alignment horizontal="justify" vertical="top" wrapText="1"/>
    </xf>
    <xf numFmtId="0" fontId="38" fillId="0" borderId="0" xfId="84" applyFont="1" applyFill="1" applyBorder="1" applyAlignment="1">
      <alignment horizontal="justify" vertical="top" wrapText="1"/>
    </xf>
    <xf numFmtId="0" fontId="38" fillId="0" borderId="0" xfId="86" quotePrefix="1" applyFont="1" applyFill="1" applyAlignment="1">
      <alignment horizontal="justify" vertical="top" wrapText="1"/>
    </xf>
    <xf numFmtId="4" fontId="38" fillId="0" borderId="0" xfId="118" applyNumberFormat="1" applyFont="1" applyFill="1" applyAlignment="1">
      <alignment horizontal="center" vertical="center" wrapText="1"/>
    </xf>
    <xf numFmtId="4" fontId="38" fillId="0" borderId="0" xfId="84" applyNumberFormat="1" applyFont="1" applyFill="1" applyAlignment="1">
      <alignment horizontal="center" vertical="center" wrapText="1"/>
    </xf>
    <xf numFmtId="0" fontId="38" fillId="0" borderId="0" xfId="84" applyFont="1" applyFill="1" applyAlignment="1">
      <alignment horizontal="center" vertical="center" wrapText="1"/>
    </xf>
    <xf numFmtId="0" fontId="5" fillId="0" borderId="0" xfId="84" applyNumberFormat="1" applyFont="1" applyFill="1" applyAlignment="1">
      <alignment vertical="top" wrapText="1"/>
    </xf>
    <xf numFmtId="0" fontId="5" fillId="0" borderId="0" xfId="84" applyFont="1" applyFill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left" vertical="center"/>
    </xf>
    <xf numFmtId="0" fontId="4" fillId="0" borderId="0" xfId="86" applyFont="1" applyFill="1" applyAlignment="1">
      <alignment horizontal="center" wrapText="1"/>
    </xf>
    <xf numFmtId="0" fontId="10" fillId="0" borderId="0" xfId="84" applyFont="1" applyFill="1" applyBorder="1" applyAlignment="1">
      <alignment horizontal="center" vertical="center" wrapText="1"/>
    </xf>
    <xf numFmtId="0" fontId="10" fillId="0" borderId="0" xfId="84" quotePrefix="1" applyFont="1" applyFill="1" applyBorder="1" applyAlignment="1">
      <alignment horizontal="center" vertical="center" wrapText="1"/>
    </xf>
    <xf numFmtId="0" fontId="8" fillId="0" borderId="0" xfId="84" applyFont="1" applyFill="1" applyAlignment="1">
      <alignment horizontal="center" wrapText="1"/>
    </xf>
    <xf numFmtId="0" fontId="4" fillId="0" borderId="0" xfId="86" applyFont="1" applyFill="1" applyAlignment="1">
      <alignment horizontal="center" wrapText="1"/>
    </xf>
    <xf numFmtId="0" fontId="10" fillId="0" borderId="0" xfId="84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1" fillId="0" borderId="0" xfId="84" applyFont="1" applyFill="1" applyAlignment="1">
      <alignment horizontal="left" vertical="top" wrapText="1"/>
    </xf>
    <xf numFmtId="4" fontId="53" fillId="0" borderId="13" xfId="84" applyNumberFormat="1" applyFont="1" applyFill="1" applyBorder="1" applyAlignment="1">
      <alignment horizontal="center" vertical="center" wrapText="1"/>
    </xf>
    <xf numFmtId="0" fontId="53" fillId="0" borderId="13" xfId="84" applyFont="1" applyFill="1" applyBorder="1" applyAlignment="1">
      <alignment horizontal="center" vertical="center" wrapText="1"/>
    </xf>
    <xf numFmtId="4" fontId="10" fillId="0" borderId="12" xfId="84" applyNumberFormat="1" applyFont="1" applyFill="1" applyBorder="1" applyAlignment="1">
      <alignment horizontal="center" vertical="center"/>
    </xf>
    <xf numFmtId="0" fontId="10" fillId="0" borderId="12" xfId="84" applyFont="1" applyFill="1" applyBorder="1" applyAlignment="1">
      <alignment horizontal="center" vertical="center"/>
    </xf>
    <xf numFmtId="0" fontId="10" fillId="0" borderId="12" xfId="84" applyFont="1" applyFill="1" applyBorder="1" applyAlignment="1">
      <alignment horizontal="left" vertical="center" wrapText="1"/>
    </xf>
    <xf numFmtId="2" fontId="4" fillId="0" borderId="0" xfId="86" applyNumberFormat="1" applyFont="1" applyFill="1" applyAlignment="1">
      <alignment horizontal="left" vertical="top"/>
    </xf>
  </cellXfs>
  <cellStyles count="129">
    <cellStyle name="20% - Isticanje1 2" xfId="1"/>
    <cellStyle name="20% - Isticanje1 2 2" xfId="2"/>
    <cellStyle name="20% - Isticanje1 3" xfId="3"/>
    <cellStyle name="20% - Isticanje2 2" xfId="4"/>
    <cellStyle name="20% - Isticanje2 2 2" xfId="5"/>
    <cellStyle name="20% - Isticanje2 3" xfId="6"/>
    <cellStyle name="20% - Isticanje3 2" xfId="7"/>
    <cellStyle name="20% - Isticanje3 2 2" xfId="8"/>
    <cellStyle name="20% - Isticanje3 3" xfId="9"/>
    <cellStyle name="20% - Isticanje4 2" xfId="10"/>
    <cellStyle name="20% - Isticanje4 2 2" xfId="11"/>
    <cellStyle name="20% - Isticanje4 3" xfId="12"/>
    <cellStyle name="20% - Isticanje5 2" xfId="13"/>
    <cellStyle name="20% - Isticanje5 2 2" xfId="14"/>
    <cellStyle name="20% - Isticanje5 3" xfId="15"/>
    <cellStyle name="20% - Isticanje6 2" xfId="16"/>
    <cellStyle name="20% - Isticanje6 2 2" xfId="17"/>
    <cellStyle name="20% - Isticanje6 3" xfId="18"/>
    <cellStyle name="40% - Isticanje2 2" xfId="19"/>
    <cellStyle name="40% - Isticanje2 2 2" xfId="20"/>
    <cellStyle name="40% - Isticanje2 3" xfId="21"/>
    <cellStyle name="40% - Isticanje3 2" xfId="22"/>
    <cellStyle name="40% - Isticanje3 2 2" xfId="23"/>
    <cellStyle name="40% - Isticanje3 3" xfId="24"/>
    <cellStyle name="40% - Isticanje4 2" xfId="25"/>
    <cellStyle name="40% - Isticanje4 2 2" xfId="26"/>
    <cellStyle name="40% - Isticanje4 3" xfId="27"/>
    <cellStyle name="40% - Isticanje5 2" xfId="28"/>
    <cellStyle name="40% - Isticanje5 2 2" xfId="29"/>
    <cellStyle name="40% - Isticanje5 3" xfId="30"/>
    <cellStyle name="40% - Isticanje6 2" xfId="31"/>
    <cellStyle name="40% - Isticanje6 2 2" xfId="32"/>
    <cellStyle name="40% - Isticanje6 3" xfId="33"/>
    <cellStyle name="40% - Naglasak1 2" xfId="34"/>
    <cellStyle name="40% - Naglasak1 2 2" xfId="35"/>
    <cellStyle name="40% - Naglasak1 3" xfId="36"/>
    <cellStyle name="60% - Isticanje1 2" xfId="37"/>
    <cellStyle name="60% - Isticanje2 2" xfId="38"/>
    <cellStyle name="60% - Isticanje3 2" xfId="39"/>
    <cellStyle name="60% - Isticanje4 2" xfId="40"/>
    <cellStyle name="60% - Isticanje5 2" xfId="41"/>
    <cellStyle name="60% - Isticanje6 2" xfId="42"/>
    <cellStyle name="Bilješka 2" xfId="43"/>
    <cellStyle name="Comma 2" xfId="44"/>
    <cellStyle name="Comma 3" xfId="45"/>
    <cellStyle name="Comma 3 2" xfId="46"/>
    <cellStyle name="Comma 3 3" xfId="47"/>
    <cellStyle name="Dobro 2" xfId="48"/>
    <cellStyle name="ELM-NASLOV 1.1.1." xfId="49"/>
    <cellStyle name="Hiperveza 2" xfId="50"/>
    <cellStyle name="Isticanje1 2" xfId="51"/>
    <cellStyle name="Isticanje2 2" xfId="52"/>
    <cellStyle name="Isticanje3 2" xfId="53"/>
    <cellStyle name="Isticanje4 2" xfId="54"/>
    <cellStyle name="Isticanje5 2" xfId="55"/>
    <cellStyle name="Isticanje6 2" xfId="56"/>
    <cellStyle name="Izlaz 2" xfId="57"/>
    <cellStyle name="Izračun 2" xfId="58"/>
    <cellStyle name="Loše 2" xfId="59"/>
    <cellStyle name="Naslov 1 2" xfId="60"/>
    <cellStyle name="Naslov 2 2" xfId="61"/>
    <cellStyle name="Naslov 3 2" xfId="62"/>
    <cellStyle name="Naslov 4 2" xfId="63"/>
    <cellStyle name="Naslov 5" xfId="64"/>
    <cellStyle name="Neutralno 2" xfId="65"/>
    <cellStyle name="Normal 2" xfId="66"/>
    <cellStyle name="Normal 2 2" xfId="67"/>
    <cellStyle name="Normal 2 3" xfId="68"/>
    <cellStyle name="Normal 3" xfId="69"/>
    <cellStyle name="Normal 8" xfId="128"/>
    <cellStyle name="Normal_ka_kod" xfId="127"/>
    <cellStyle name="Normal_ka_kod 2" xfId="70"/>
    <cellStyle name="Normal_Troškovnici-Z2-BE" xfId="71"/>
    <cellStyle name="Normalno" xfId="0" builtinId="0"/>
    <cellStyle name="Obično 10" xfId="72"/>
    <cellStyle name="Obično 10 2" xfId="73"/>
    <cellStyle name="Obično 10 3" xfId="74"/>
    <cellStyle name="Obično 11" xfId="75"/>
    <cellStyle name="Obično 11 2" xfId="76"/>
    <cellStyle name="Obično 12" xfId="77"/>
    <cellStyle name="Obično 12 2" xfId="78"/>
    <cellStyle name="Obično 13" xfId="79"/>
    <cellStyle name="Obično 13 2" xfId="80"/>
    <cellStyle name="Obično 14" xfId="81"/>
    <cellStyle name="Obično 15" xfId="82"/>
    <cellStyle name="Obično 16" xfId="83"/>
    <cellStyle name="Obično 17" xfId="84"/>
    <cellStyle name="Obično 2" xfId="85"/>
    <cellStyle name="Obično 2 2" xfId="86"/>
    <cellStyle name="Obično 2 3" xfId="87"/>
    <cellStyle name="Obično 3" xfId="88"/>
    <cellStyle name="Obično 3 2" xfId="89"/>
    <cellStyle name="Obično 4" xfId="90"/>
    <cellStyle name="Obično 4 2" xfId="91"/>
    <cellStyle name="Obično 5" xfId="92"/>
    <cellStyle name="Obično 5 2" xfId="93"/>
    <cellStyle name="Obično 6" xfId="94"/>
    <cellStyle name="Obično 6 2" xfId="95"/>
    <cellStyle name="Obično 7" xfId="96"/>
    <cellStyle name="Obično 7 2" xfId="97"/>
    <cellStyle name="Obično 7 2 2" xfId="98"/>
    <cellStyle name="Obično 7 2 3" xfId="99"/>
    <cellStyle name="Obično 7 3" xfId="100"/>
    <cellStyle name="Obično 7 4" xfId="101"/>
    <cellStyle name="Obično 7 5" xfId="102"/>
    <cellStyle name="Obično 7 6" xfId="103"/>
    <cellStyle name="Obično 8" xfId="104"/>
    <cellStyle name="Obično 9" xfId="105"/>
    <cellStyle name="Obično 9 2" xfId="106"/>
    <cellStyle name="Obično_ZD 1- ZD 2. - OSNOVNI TROŠK." xfId="107"/>
    <cellStyle name="Postotak 2" xfId="108"/>
    <cellStyle name="Postotak 3" xfId="109"/>
    <cellStyle name="Postotak 3 2" xfId="110"/>
    <cellStyle name="Povezana ćelija 2" xfId="111"/>
    <cellStyle name="Provjera ćelije 2" xfId="112"/>
    <cellStyle name="Tekst objašnjenja 2" xfId="113"/>
    <cellStyle name="Tekst upozorenja 2" xfId="114"/>
    <cellStyle name="Ukupni zbroj 2" xfId="115"/>
    <cellStyle name="Unos 2" xfId="116"/>
    <cellStyle name="Valuta 2" xfId="117"/>
    <cellStyle name="Zarez 2" xfId="118"/>
    <cellStyle name="Zarez 2 2" xfId="119"/>
    <cellStyle name="Zarez 2 2 2" xfId="120"/>
    <cellStyle name="Zarez 2 3" xfId="121"/>
    <cellStyle name="Zarez 3" xfId="122"/>
    <cellStyle name="Zarez 4" xfId="123"/>
    <cellStyle name="Zarez 4 2" xfId="124"/>
    <cellStyle name="Zarez 5" xfId="125"/>
    <cellStyle name="Zarez 5 2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2" name="Text Box 1616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3" name="Text Box 1617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4" name="Text Box 1618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5" name="Text Box 1619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6" name="Text Box 1620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7" name="Text Box 1621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8" name="Text Box 1622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599" name="Text Box 1623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0" name="Text Box 1624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1" name="Text Box 1625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2" name="Text Box 1626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3" name="Text Box 1627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4" name="Text Box 1628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5" name="Text Box 1629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6" name="Text Box 1630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7" name="Text Box 1631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8" name="Text Box 1632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09" name="Text Box 1633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0" name="Text Box 1634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1" name="Text Box 1635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2" name="Text Box 1636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3" name="Text Box 1637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4" name="Text Box 1638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5" name="Text Box 1639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6" name="Text Box 1640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7" name="Text Box 1641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8" name="Text Box 1642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19" name="Text Box 1643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0" name="Text Box 1644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1" name="Text Box 1645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2" name="Text Box 1646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3" name="Text Box 1647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4" name="Text Box 1648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5" name="Text Box 1649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6" name="Text Box 1650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7" name="Text Box 1651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8" name="Text Box 1652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29" name="Text Box 1653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0" name="Text Box 1654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1" name="Text Box 1655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2" name="Text Box 1656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3" name="Text Box 1657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4" name="Text Box 1658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5" name="Text Box 1659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6" name="Text Box 1660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7" name="Text Box 1661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8" name="Text Box 1662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39" name="Text Box 1663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0" name="Text Box 1664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1" name="Text Box 1665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2" name="Text Box 1666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3" name="Text Box 1667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4" name="Text Box 1668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5" name="Text Box 1669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6" name="Text Box 1670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7" name="Text Box 1671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8" name="Text Box 1672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49" name="Text Box 1673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0" name="Text Box 1674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1" name="Text Box 1675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2" name="Text Box 1676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3" name="Text Box 1677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4" name="Text Box 1678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5" name="Text Box 1679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6" name="Text Box 1680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7" name="Text Box 1681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8" name="Text Box 1682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59" name="Text Box 1683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0" name="Text Box 1684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1" name="Text Box 1685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2" name="Text Box 1686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3" name="Text Box 1687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4" name="Text Box 1688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5" name="Text Box 1689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6" name="Text Box 1690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7" name="Text Box 1691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8" name="Text Box 1692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669" name="Text Box 1693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0" name="Text Box 1694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1" name="Text Box 1695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2" name="Text Box 1696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3" name="Text Box 1697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4" name="Text Box 1698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5" name="Text Box 1699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6" name="Text Box 1700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7" name="Text Box 1701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8" name="Text Box 1702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79" name="Text Box 1703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0" name="Text Box 1704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1" name="Text Box 1705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2" name="Text Box 1706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3" name="Text Box 1707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4" name="Text Box 1708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5" name="Text Box 1709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6" name="Text Box 1710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7" name="Text Box 1711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8" name="Text Box 1712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89" name="Text Box 1713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0" name="Text Box 1714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1" name="Text Box 1715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2" name="Text Box 1716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3" name="Text Box 1717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4" name="Text Box 1718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5" name="Text Box 1719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6" name="Text Box 1720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7" name="Text Box 1721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8" name="Text Box 1722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699" name="Text Box 1723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0" name="Text Box 1724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1" name="Text Box 1725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2" name="Text Box 1726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3" name="Text Box 1727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4" name="Text Box 1728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5" name="Text Box 1729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6" name="Text Box 1730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7" name="Text Box 1731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8" name="Text Box 1732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09" name="Text Box 1733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0" name="Text Box 1734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1" name="Text Box 1735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2" name="Text Box 1736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3" name="Text Box 1737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4" name="Text Box 1738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5" name="Text Box 1739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6" name="Text Box 1740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7" name="Text Box 1741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8" name="Text Box 1742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19" name="Text Box 1743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0" name="Text Box 1744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1" name="Text Box 1745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2" name="Text Box 1746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3" name="Text Box 1747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4" name="Text Box 1748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5" name="Text Box 1749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6" name="Text Box 1750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7" name="Text Box 1751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8" name="Text Box 1752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29" name="Text Box 1753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0" name="Text Box 1754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1" name="Text Box 1755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2" name="Text Box 1756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3" name="Text Box 1757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4" name="Text Box 1758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5" name="Text Box 1759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6" name="Text Box 1760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7" name="Text Box 1761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8" name="Text Box 1762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39" name="Text Box 1763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0" name="Text Box 1764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1" name="Text Box 1765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2" name="Text Box 1766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3" name="Text Box 1767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4" name="Text Box 1768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5" name="Text Box 1769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6" name="Text Box 1770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7" name="Text Box 1771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8" name="Text Box 1772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49" name="Text Box 1773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50" name="Text Box 1774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751" name="Text Box 1775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2" name="Text Box 1776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3" name="Text Box 1777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4" name="Text Box 1778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5" name="Text Box 1779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6" name="Text Box 1780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7" name="Text Box 1781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8" name="Text Box 1782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59" name="Text Box 1783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0" name="Text Box 1784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1" name="Text Box 1785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2" name="Text Box 1786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3" name="Text Box 1787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4" name="Text Box 1788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5" name="Text Box 1789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6" name="Text Box 1790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7" name="Text Box 1791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8" name="Text Box 1792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69" name="Text Box 1793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0" name="Text Box 1794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1" name="Text Box 1795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2" name="Text Box 1796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3" name="Text Box 1797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4" name="Text Box 1798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5" name="Text Box 1799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6" name="Text Box 1800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7" name="Text Box 1801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8" name="Text Box 1802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79" name="Text Box 1803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0" name="Text Box 1804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1" name="Text Box 1805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2" name="Text Box 1806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3" name="Text Box 1807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4" name="Text Box 1808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5" name="Text Box 1809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6" name="Text Box 1810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7" name="Text Box 1811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8" name="Text Box 1812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89" name="Text Box 1813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0" name="Text Box 1814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1" name="Text Box 1815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2" name="Text Box 1816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3" name="Text Box 1817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4" name="Text Box 1818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5" name="Text Box 1819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6" name="Text Box 1820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7" name="Text Box 1821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8" name="Text Box 1822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799" name="Text Box 1823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0" name="Text Box 1824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1" name="Text Box 1825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2" name="Text Box 1826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3" name="Text Box 1827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4" name="Text Box 1828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5" name="Text Box 1829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6" name="Text Box 1830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7" name="Text Box 1831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8" name="Text Box 1832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09" name="Text Box 1833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0" name="Text Box 1834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1" name="Text Box 1835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2" name="Text Box 1836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3" name="Text Box 1837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4" name="Text Box 1838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5" name="Text Box 1839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6" name="Text Box 1840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7" name="Text Box 1841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8" name="Text Box 1842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19" name="Text Box 1843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0" name="Text Box 1844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1" name="Text Box 1845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2" name="Text Box 1846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3" name="Text Box 1847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4" name="Text Box 1848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5" name="Text Box 1849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6" name="Text Box 1850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7" name="Text Box 1851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8" name="Text Box 1852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29" name="Text Box 1853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0" name="Text Box 1854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1" name="Text Box 1855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2" name="Text Box 1856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3" name="Text Box 1857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4" name="Text Box 1858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5" name="Text Box 1859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6" name="Text Box 1860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7" name="Text Box 1861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8" name="Text Box 1862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39" name="Text Box 1863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40" name="Text Box 1864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41" name="Text Box 1865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42" name="Text Box 1866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843" name="Text Box 1867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844" name="Text Box 1868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845" name="Text Box 1869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846" name="Text Box 1870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847" name="Text Box 1871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849" name="Text Box 2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850" name="Text Box 3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851" name="Text Box 4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2" name="Text Box 1876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3" name="Text Box 1877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4" name="Text Box 1878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5" name="Text Box 1879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6" name="Text Box 1880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7" name="Text Box 1881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8" name="Text Box 1882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59" name="Text Box 1883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0" name="Text Box 1884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1" name="Text Box 1885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2" name="Text Box 1886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3" name="Text Box 1887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4" name="Text Box 1888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5" name="Text Box 1889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6" name="Text Box 1890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7" name="Text Box 1891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8" name="Text Box 1892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69" name="Text Box 1893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0" name="Text Box 1894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1" name="Text Box 1895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2" name="Text Box 1896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3" name="Text Box 1897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4" name="Text Box 1898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5" name="Text Box 1899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6" name="Text Box 1900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7" name="Text Box 1901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8" name="Text Box 1902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79" name="Text Box 1903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0" name="Text Box 1904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1" name="Text Box 1905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2" name="Text Box 1906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3" name="Text Box 1907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4" name="Text Box 1908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5" name="Text Box 1909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6" name="Text Box 1910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7" name="Text Box 1911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8" name="Text Box 1912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89" name="Text Box 1913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0" name="Text Box 1914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1" name="Text Box 1915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2" name="Text Box 1916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3" name="Text Box 1917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4" name="Text Box 1918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5" name="Text Box 1919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6" name="Text Box 1920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7" name="Text Box 1921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8" name="Text Box 1922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899" name="Text Box 1923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0" name="Text Box 1924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1" name="Text Box 1925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2" name="Text Box 1926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3" name="Text Box 1927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4" name="Text Box 1928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5" name="Text Box 1929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6" name="Text Box 1930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7" name="Text Box 1931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8" name="Text Box 1932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09" name="Text Box 1933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0" name="Text Box 1934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1" name="Text Box 1935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2" name="Text Box 1936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3" name="Text Box 1937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4" name="Text Box 1938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5" name="Text Box 1939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6" name="Text Box 1940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7" name="Text Box 1941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8" name="Text Box 1942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19" name="Text Box 1943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0" name="Text Box 1944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1" name="Text Box 1945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2" name="Text Box 1946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3" name="Text Box 1947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4" name="Text Box 1948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5" name="Text Box 1949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6" name="Text Box 1950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7" name="Text Box 1951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8" name="Text Box 1952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29" name="Text Box 1953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0" name="Text Box 1954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1" name="Text Box 1955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2" name="Text Box 1956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3" name="Text Box 1957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4" name="Text Box 1958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5" name="Text Box 1959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6" name="Text Box 1960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7" name="Text Box 1961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8" name="Text Box 1962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39" name="Text Box 1963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40" name="Text Box 1964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41" name="Text Box 1965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42" name="Text Box 1966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7943" name="Text Box 1967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944" name="Text Box 1968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945" name="Text Box 1969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946" name="Text Box 1970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7947" name="Text Box 1971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948" name="Text Box 1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949" name="Text Box 2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950" name="Text Box 3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7951" name="Text Box 4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2" name="Text Box 1976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3" name="Text Box 1977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4" name="Text Box 1978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5" name="Text Box 1979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6" name="Text Box 1980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7" name="Text Box 1981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8" name="Text Box 1982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59" name="Text Box 1983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0" name="Text Box 1984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1" name="Text Box 1985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2" name="Text Box 1986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3" name="Text Box 1987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4" name="Text Box 1988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5" name="Text Box 1989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6" name="Text Box 1990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7" name="Text Box 1991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8" name="Text Box 1992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69" name="Text Box 1993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0" name="Text Box 1994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1" name="Text Box 1995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2" name="Text Box 1996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3" name="Text Box 1997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4" name="Text Box 1998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5" name="Text Box 1999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6" name="Text Box 2000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7" name="Text Box 2001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8" name="Text Box 2002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79" name="Text Box 2003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0" name="Text Box 2004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1" name="Text Box 2005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2" name="Text Box 2006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3" name="Text Box 2007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4" name="Text Box 2008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5" name="Text Box 2009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6" name="Text Box 2010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7" name="Text Box 2011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8" name="Text Box 2012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89" name="Text Box 2013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0" name="Text Box 2014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1" name="Text Box 2015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2" name="Text Box 2016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3" name="Text Box 2017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4" name="Text Box 2018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5" name="Text Box 2019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6" name="Text Box 2020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7" name="Text Box 2021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8" name="Text Box 2022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7999" name="Text Box 2023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00" name="Text Box 2024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01" name="Text Box 2025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02" name="Text Box 2026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03" name="Text Box 2027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04" name="Text Box 2028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05" name="Text Box 2029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06" name="Text Box 2030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07" name="Text Box 2031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08" name="Text Box 2032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09" name="Text Box 2033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0" name="Text Box 2034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1" name="Text Box 2035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2" name="Text Box 2036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3" name="Text Box 2037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4" name="Text Box 2038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5" name="Text Box 2039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6" name="Text Box 2040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7" name="Text Box 2041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018" name="Text Box 2042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019" name="Text Box 2043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020" name="Text Box 2044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021" name="Text Box 2045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022" name="Text Box 2046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023" name="Text Box 1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024" name="Text Box 2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025" name="Text Box 3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026" name="Text Box 4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27" name="Text Box 2051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28" name="Text Box 2052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29" name="Text Box 2053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0" name="Text Box 2054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1" name="Text Box 2055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2" name="Text Box 2056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3" name="Text Box 2057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4" name="Text Box 2058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5" name="Text Box 2059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6" name="Text Box 2060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7" name="Text Box 2061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8" name="Text Box 2062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39" name="Text Box 2063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0" name="Text Box 2064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1" name="Text Box 2065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2" name="Text Box 2066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3" name="Text Box 2067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4" name="Text Box 2068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5" name="Text Box 2069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6" name="Text Box 2070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7" name="Text Box 2071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8" name="Text Box 2072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49" name="Text Box 2073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0" name="Text Box 2074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1" name="Text Box 2075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2" name="Text Box 2076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3" name="Text Box 2077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4" name="Text Box 2078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5" name="Text Box 2079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6" name="Text Box 2080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7" name="Text Box 2081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8" name="Text Box 2082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59" name="Text Box 2083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0" name="Text Box 2084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1" name="Text Box 2085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2" name="Text Box 2086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3" name="Text Box 2087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4" name="Text Box 2088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5" name="Text Box 2089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6" name="Text Box 2090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7" name="Text Box 2091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8" name="Text Box 2092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69" name="Text Box 2093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0" name="Text Box 2094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1" name="Text Box 2095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2" name="Text Box 2096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3" name="Text Box 2097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4" name="Text Box 2098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5" name="Text Box 2099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6" name="Text Box 2100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7" name="Text Box 2101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8" name="Text Box 2102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79" name="Text Box 2103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0" name="Text Box 2104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1" name="Text Box 2105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2" name="Text Box 2106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3" name="Text Box 2107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4" name="Text Box 2108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5" name="Text Box 2109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6" name="Text Box 2110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7" name="Text Box 2111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8" name="Text Box 2112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89" name="Text Box 2113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0" name="Text Box 2114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1" name="Text Box 2115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2" name="Text Box 2116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3" name="Text Box 2117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4" name="Text Box 2118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5" name="Text Box 2119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6" name="Text Box 2120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7" name="Text Box 2121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8" name="Text Box 2122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099" name="Text Box 2123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00" name="Text Box 2124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01" name="Text Box 2125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02" name="Text Box 2126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03" name="Text Box 2127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04" name="Text Box 2128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05" name="Text Box 2129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06" name="Text Box 2130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07" name="Text Box 2131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08" name="Text Box 2132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09" name="Text Box 2133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0" name="Text Box 2134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1" name="Text Box 2135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2" name="Text Box 2136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3" name="Text Box 2137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4" name="Text Box 2138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5" name="Text Box 2139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6" name="Text Box 2140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7" name="Text Box 2141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118" name="Text Box 2142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119" name="Text Box 2143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120" name="Text Box 2144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121" name="Text Box 2145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122" name="Text Box 2146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123" name="Text Box 1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124" name="Text Box 2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125" name="Text Box 3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126" name="Text Box 4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27" name="Text Box 2151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28" name="Text Box 2152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29" name="Text Box 2153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0" name="Text Box 2154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1" name="Text Box 2155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2" name="Text Box 2156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3" name="Text Box 2157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4" name="Text Box 2158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5" name="Text Box 2159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6" name="Text Box 2160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7" name="Text Box 2161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8" name="Text Box 2162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39" name="Text Box 2163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0" name="Text Box 2164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1" name="Text Box 2165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2" name="Text Box 2166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3" name="Text Box 2167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4" name="Text Box 2168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5" name="Text Box 2169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6" name="Text Box 2170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7" name="Text Box 2171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8" name="Text Box 2172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49" name="Text Box 2173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0" name="Text Box 2174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1" name="Text Box 2175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2" name="Text Box 2176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3" name="Text Box 2177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4" name="Text Box 2178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5" name="Text Box 2179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6" name="Text Box 2180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7" name="Text Box 2181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8" name="Text Box 2182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59" name="Text Box 2183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0" name="Text Box 2184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1" name="Text Box 2185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2" name="Text Box 2186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3" name="Text Box 2187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4" name="Text Box 2188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5" name="Text Box 2189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6" name="Text Box 2190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7" name="Text Box 2191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8" name="Text Box 2192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69" name="Text Box 2193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0" name="Text Box 2194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1" name="Text Box 2195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2" name="Text Box 2196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3" name="Text Box 2197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4" name="Text Box 2198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5" name="Text Box 2199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6" name="Text Box 2200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7" name="Text Box 2201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8" name="Text Box 2202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79" name="Text Box 2203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0" name="Text Box 2204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1" name="Text Box 2205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2" name="Text Box 2206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3" name="Text Box 2207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4" name="Text Box 2208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5" name="Text Box 2209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6" name="Text Box 2210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7" name="Text Box 2211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8" name="Text Box 2212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89" name="Text Box 2213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0" name="Text Box 2214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1" name="Text Box 2215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2" name="Text Box 2216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3" name="Text Box 2217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4" name="Text Box 2218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5" name="Text Box 2219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6" name="Text Box 2220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7" name="Text Box 2221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8" name="Text Box 2222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199" name="Text Box 2223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200" name="Text Box 2224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201" name="Text Box 2225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202" name="Text Box 2226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203" name="Text Box 2227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76200</xdr:colOff>
      <xdr:row>297</xdr:row>
      <xdr:rowOff>165100</xdr:rowOff>
    </xdr:to>
    <xdr:sp macro="" textlink="">
      <xdr:nvSpPr>
        <xdr:cNvPr id="28204" name="Text Box 2228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 txBox="1">
          <a:spLocks noChangeArrowheads="1"/>
        </xdr:cNvSpPr>
      </xdr:nvSpPr>
      <xdr:spPr bwMode="auto">
        <a:xfrm>
          <a:off x="322897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05" name="Text Box 2229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06" name="Text Box 2230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07" name="Text Box 2231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08" name="Text Box 2232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09" name="Text Box 2233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0" name="Text Box 2234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1" name="Text Box 2235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2" name="Text Box 2236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3" name="Text Box 2237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4" name="Text Box 2238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5" name="Text Box 2239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6" name="Text Box 2240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7" name="Text Box 2241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297</xdr:row>
      <xdr:rowOff>0</xdr:rowOff>
    </xdr:from>
    <xdr:to>
      <xdr:col>1</xdr:col>
      <xdr:colOff>962025</xdr:colOff>
      <xdr:row>297</xdr:row>
      <xdr:rowOff>165100</xdr:rowOff>
    </xdr:to>
    <xdr:sp macro="" textlink="">
      <xdr:nvSpPr>
        <xdr:cNvPr id="28218" name="Text Box 2242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 txBox="1">
          <a:spLocks noChangeArrowheads="1"/>
        </xdr:cNvSpPr>
      </xdr:nvSpPr>
      <xdr:spPr bwMode="auto">
        <a:xfrm>
          <a:off x="1266825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219" name="Text Box 2243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220" name="Text Box 2244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221" name="Text Box 2245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297</xdr:row>
      <xdr:rowOff>165100</xdr:rowOff>
    </xdr:to>
    <xdr:sp macro="" textlink="">
      <xdr:nvSpPr>
        <xdr:cNvPr id="28222" name="Text Box 2246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223" name="Text Box 1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224" name="Text Box 2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225" name="Text Box 3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297</xdr:row>
      <xdr:rowOff>0</xdr:rowOff>
    </xdr:from>
    <xdr:to>
      <xdr:col>1</xdr:col>
      <xdr:colOff>952500</xdr:colOff>
      <xdr:row>303</xdr:row>
      <xdr:rowOff>183736</xdr:rowOff>
    </xdr:to>
    <xdr:sp macro="" textlink="">
      <xdr:nvSpPr>
        <xdr:cNvPr id="28226" name="Text Box 4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 txBox="1">
          <a:spLocks noChangeArrowheads="1"/>
        </xdr:cNvSpPr>
      </xdr:nvSpPr>
      <xdr:spPr bwMode="auto">
        <a:xfrm>
          <a:off x="1257300" y="706183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1" name="Text Box 1616">
          <a:extLst>
            <a:ext uri="{FF2B5EF4-FFF2-40B4-BE49-F238E27FC236}">
              <a16:creationId xmlns:a16="http://schemas.microsoft.com/office/drawing/2014/main" id="{D392CFB5-F970-4943-8363-82D5E0A014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2" name="Text Box 1617">
          <a:extLst>
            <a:ext uri="{FF2B5EF4-FFF2-40B4-BE49-F238E27FC236}">
              <a16:creationId xmlns:a16="http://schemas.microsoft.com/office/drawing/2014/main" id="{945BEE80-A4AD-449E-849E-C480D23605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3" name="Text Box 1618">
          <a:extLst>
            <a:ext uri="{FF2B5EF4-FFF2-40B4-BE49-F238E27FC236}">
              <a16:creationId xmlns:a16="http://schemas.microsoft.com/office/drawing/2014/main" id="{DB640630-A0A8-4A6E-9447-8F4726441F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4" name="Text Box 1619">
          <a:extLst>
            <a:ext uri="{FF2B5EF4-FFF2-40B4-BE49-F238E27FC236}">
              <a16:creationId xmlns:a16="http://schemas.microsoft.com/office/drawing/2014/main" id="{C95ED9A2-3A78-4CC5-8BCF-2948C9B958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5" name="Text Box 1620">
          <a:extLst>
            <a:ext uri="{FF2B5EF4-FFF2-40B4-BE49-F238E27FC236}">
              <a16:creationId xmlns:a16="http://schemas.microsoft.com/office/drawing/2014/main" id="{26B4F9AC-E69C-4724-A491-D3EFE0E3DC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6" name="Text Box 1621">
          <a:extLst>
            <a:ext uri="{FF2B5EF4-FFF2-40B4-BE49-F238E27FC236}">
              <a16:creationId xmlns:a16="http://schemas.microsoft.com/office/drawing/2014/main" id="{BCA9B5FE-1824-4C5E-AD79-2122251185D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7" name="Text Box 1622">
          <a:extLst>
            <a:ext uri="{FF2B5EF4-FFF2-40B4-BE49-F238E27FC236}">
              <a16:creationId xmlns:a16="http://schemas.microsoft.com/office/drawing/2014/main" id="{0F3A0F9C-0115-4E2C-A5E3-C0295B12D1E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8" name="Text Box 1623">
          <a:extLst>
            <a:ext uri="{FF2B5EF4-FFF2-40B4-BE49-F238E27FC236}">
              <a16:creationId xmlns:a16="http://schemas.microsoft.com/office/drawing/2014/main" id="{27463161-C6CE-4383-926E-EC2D3CC218F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59" name="Text Box 1624">
          <a:extLst>
            <a:ext uri="{FF2B5EF4-FFF2-40B4-BE49-F238E27FC236}">
              <a16:creationId xmlns:a16="http://schemas.microsoft.com/office/drawing/2014/main" id="{B2AD1D4C-5626-4C31-9D6E-A775D56217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0" name="Text Box 1625">
          <a:extLst>
            <a:ext uri="{FF2B5EF4-FFF2-40B4-BE49-F238E27FC236}">
              <a16:creationId xmlns:a16="http://schemas.microsoft.com/office/drawing/2014/main" id="{0EA9684D-63E4-4544-9C6F-8286DDD3A5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1" name="Text Box 1626">
          <a:extLst>
            <a:ext uri="{FF2B5EF4-FFF2-40B4-BE49-F238E27FC236}">
              <a16:creationId xmlns:a16="http://schemas.microsoft.com/office/drawing/2014/main" id="{CFBE2ED0-A6D5-480D-9617-1BBD9B29F5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2" name="Text Box 1627">
          <a:extLst>
            <a:ext uri="{FF2B5EF4-FFF2-40B4-BE49-F238E27FC236}">
              <a16:creationId xmlns:a16="http://schemas.microsoft.com/office/drawing/2014/main" id="{DEB2AD83-B903-45B5-8B3F-B70A2208669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3" name="Text Box 1628">
          <a:extLst>
            <a:ext uri="{FF2B5EF4-FFF2-40B4-BE49-F238E27FC236}">
              <a16:creationId xmlns:a16="http://schemas.microsoft.com/office/drawing/2014/main" id="{D8012E78-0335-4CA9-A36C-56D472FAC4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4" name="Text Box 1629">
          <a:extLst>
            <a:ext uri="{FF2B5EF4-FFF2-40B4-BE49-F238E27FC236}">
              <a16:creationId xmlns:a16="http://schemas.microsoft.com/office/drawing/2014/main" id="{FD4C3730-EC6B-4C58-89C8-9FAE43AE120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5" name="Text Box 1630">
          <a:extLst>
            <a:ext uri="{FF2B5EF4-FFF2-40B4-BE49-F238E27FC236}">
              <a16:creationId xmlns:a16="http://schemas.microsoft.com/office/drawing/2014/main" id="{F5E0ADC8-3B9B-4704-92D6-E5F91FBECA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6" name="Text Box 1631">
          <a:extLst>
            <a:ext uri="{FF2B5EF4-FFF2-40B4-BE49-F238E27FC236}">
              <a16:creationId xmlns:a16="http://schemas.microsoft.com/office/drawing/2014/main" id="{32F3792F-F659-4CA0-9F29-2B9B2776E8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7" name="Text Box 1632">
          <a:extLst>
            <a:ext uri="{FF2B5EF4-FFF2-40B4-BE49-F238E27FC236}">
              <a16:creationId xmlns:a16="http://schemas.microsoft.com/office/drawing/2014/main" id="{1DD0448F-FBE1-4965-9536-6EA92681043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8" name="Text Box 1633">
          <a:extLst>
            <a:ext uri="{FF2B5EF4-FFF2-40B4-BE49-F238E27FC236}">
              <a16:creationId xmlns:a16="http://schemas.microsoft.com/office/drawing/2014/main" id="{FDC836FE-8C17-44B7-A73D-710AFF9F442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69" name="Text Box 1634">
          <a:extLst>
            <a:ext uri="{FF2B5EF4-FFF2-40B4-BE49-F238E27FC236}">
              <a16:creationId xmlns:a16="http://schemas.microsoft.com/office/drawing/2014/main" id="{3581594E-BA56-4C71-9B0B-83D2AF081A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0" name="Text Box 1635">
          <a:extLst>
            <a:ext uri="{FF2B5EF4-FFF2-40B4-BE49-F238E27FC236}">
              <a16:creationId xmlns:a16="http://schemas.microsoft.com/office/drawing/2014/main" id="{4DAD8995-9BBB-496C-8ADD-E2FB2D65C1E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1" name="Text Box 1636">
          <a:extLst>
            <a:ext uri="{FF2B5EF4-FFF2-40B4-BE49-F238E27FC236}">
              <a16:creationId xmlns:a16="http://schemas.microsoft.com/office/drawing/2014/main" id="{BCC256B4-E531-4112-8B67-712ED4D9DD7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2" name="Text Box 1637">
          <a:extLst>
            <a:ext uri="{FF2B5EF4-FFF2-40B4-BE49-F238E27FC236}">
              <a16:creationId xmlns:a16="http://schemas.microsoft.com/office/drawing/2014/main" id="{497879EE-8EA3-45CF-8985-3F332026A7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3" name="Text Box 1638">
          <a:extLst>
            <a:ext uri="{FF2B5EF4-FFF2-40B4-BE49-F238E27FC236}">
              <a16:creationId xmlns:a16="http://schemas.microsoft.com/office/drawing/2014/main" id="{2D72F764-5885-466C-A07F-AB5A19FA1C4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4" name="Text Box 1639">
          <a:extLst>
            <a:ext uri="{FF2B5EF4-FFF2-40B4-BE49-F238E27FC236}">
              <a16:creationId xmlns:a16="http://schemas.microsoft.com/office/drawing/2014/main" id="{FCBB6CF0-833A-410D-843E-7D1DFF0C177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5" name="Text Box 1640">
          <a:extLst>
            <a:ext uri="{FF2B5EF4-FFF2-40B4-BE49-F238E27FC236}">
              <a16:creationId xmlns:a16="http://schemas.microsoft.com/office/drawing/2014/main" id="{F3FBCBDE-284B-4D97-8E01-6A1C670A07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6" name="Text Box 1641">
          <a:extLst>
            <a:ext uri="{FF2B5EF4-FFF2-40B4-BE49-F238E27FC236}">
              <a16:creationId xmlns:a16="http://schemas.microsoft.com/office/drawing/2014/main" id="{5788FA33-AA56-4529-80AB-2F5F028213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7" name="Text Box 1642">
          <a:extLst>
            <a:ext uri="{FF2B5EF4-FFF2-40B4-BE49-F238E27FC236}">
              <a16:creationId xmlns:a16="http://schemas.microsoft.com/office/drawing/2014/main" id="{5C85E9A2-C68D-4961-8864-5D3E7DC03A9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8" name="Text Box 1643">
          <a:extLst>
            <a:ext uri="{FF2B5EF4-FFF2-40B4-BE49-F238E27FC236}">
              <a16:creationId xmlns:a16="http://schemas.microsoft.com/office/drawing/2014/main" id="{1C4E24CA-2A35-4721-9C06-1D2C27A8DF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79" name="Text Box 1644">
          <a:extLst>
            <a:ext uri="{FF2B5EF4-FFF2-40B4-BE49-F238E27FC236}">
              <a16:creationId xmlns:a16="http://schemas.microsoft.com/office/drawing/2014/main" id="{A3087B9C-577D-4797-BBBB-E361E91C078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0" name="Text Box 1645">
          <a:extLst>
            <a:ext uri="{FF2B5EF4-FFF2-40B4-BE49-F238E27FC236}">
              <a16:creationId xmlns:a16="http://schemas.microsoft.com/office/drawing/2014/main" id="{33DE9537-C552-4DBF-AEE7-0A6F6240079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1" name="Text Box 1646">
          <a:extLst>
            <a:ext uri="{FF2B5EF4-FFF2-40B4-BE49-F238E27FC236}">
              <a16:creationId xmlns:a16="http://schemas.microsoft.com/office/drawing/2014/main" id="{6CB58E1A-02AB-436D-B9E7-EED950AAF7F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2" name="Text Box 1647">
          <a:extLst>
            <a:ext uri="{FF2B5EF4-FFF2-40B4-BE49-F238E27FC236}">
              <a16:creationId xmlns:a16="http://schemas.microsoft.com/office/drawing/2014/main" id="{23DF8EF0-2177-47C3-A69E-C8877FDD80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3" name="Text Box 1648">
          <a:extLst>
            <a:ext uri="{FF2B5EF4-FFF2-40B4-BE49-F238E27FC236}">
              <a16:creationId xmlns:a16="http://schemas.microsoft.com/office/drawing/2014/main" id="{D7B0E60F-3C0E-4851-AA42-005D63E3B4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4" name="Text Box 1649">
          <a:extLst>
            <a:ext uri="{FF2B5EF4-FFF2-40B4-BE49-F238E27FC236}">
              <a16:creationId xmlns:a16="http://schemas.microsoft.com/office/drawing/2014/main" id="{E755DCEC-7211-4B75-B0E4-75700F9778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5" name="Text Box 1650">
          <a:extLst>
            <a:ext uri="{FF2B5EF4-FFF2-40B4-BE49-F238E27FC236}">
              <a16:creationId xmlns:a16="http://schemas.microsoft.com/office/drawing/2014/main" id="{3FEEE2AC-D17B-4C24-9E55-A3BA4148377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6" name="Text Box 1651">
          <a:extLst>
            <a:ext uri="{FF2B5EF4-FFF2-40B4-BE49-F238E27FC236}">
              <a16:creationId xmlns:a16="http://schemas.microsoft.com/office/drawing/2014/main" id="{A7AF34C5-B240-48A0-9C96-B0E9C73970D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7" name="Text Box 1652">
          <a:extLst>
            <a:ext uri="{FF2B5EF4-FFF2-40B4-BE49-F238E27FC236}">
              <a16:creationId xmlns:a16="http://schemas.microsoft.com/office/drawing/2014/main" id="{E5E60B35-766C-4AC6-8BCD-545F19D62EB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8" name="Text Box 1653">
          <a:extLst>
            <a:ext uri="{FF2B5EF4-FFF2-40B4-BE49-F238E27FC236}">
              <a16:creationId xmlns:a16="http://schemas.microsoft.com/office/drawing/2014/main" id="{2C975413-41F6-4174-B5DA-B3A76EEB9A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89" name="Text Box 1654">
          <a:extLst>
            <a:ext uri="{FF2B5EF4-FFF2-40B4-BE49-F238E27FC236}">
              <a16:creationId xmlns:a16="http://schemas.microsoft.com/office/drawing/2014/main" id="{DD3D214E-B6ED-4795-8719-970A7D0376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0" name="Text Box 1655">
          <a:extLst>
            <a:ext uri="{FF2B5EF4-FFF2-40B4-BE49-F238E27FC236}">
              <a16:creationId xmlns:a16="http://schemas.microsoft.com/office/drawing/2014/main" id="{018C3441-F3B4-4A28-A1CC-0B85D30C21E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1" name="Text Box 1656">
          <a:extLst>
            <a:ext uri="{FF2B5EF4-FFF2-40B4-BE49-F238E27FC236}">
              <a16:creationId xmlns:a16="http://schemas.microsoft.com/office/drawing/2014/main" id="{88D78BB6-D76D-4B50-A4B1-F674845C9ED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2" name="Text Box 1657">
          <a:extLst>
            <a:ext uri="{FF2B5EF4-FFF2-40B4-BE49-F238E27FC236}">
              <a16:creationId xmlns:a16="http://schemas.microsoft.com/office/drawing/2014/main" id="{384AA39E-B2EB-4017-B571-A8B34E9FCB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3" name="Text Box 1658">
          <a:extLst>
            <a:ext uri="{FF2B5EF4-FFF2-40B4-BE49-F238E27FC236}">
              <a16:creationId xmlns:a16="http://schemas.microsoft.com/office/drawing/2014/main" id="{7E8BDB2E-919A-4AE2-AAD7-D328F13D894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4" name="Text Box 1659">
          <a:extLst>
            <a:ext uri="{FF2B5EF4-FFF2-40B4-BE49-F238E27FC236}">
              <a16:creationId xmlns:a16="http://schemas.microsoft.com/office/drawing/2014/main" id="{020AD4FF-22ED-4C4C-B7FF-00822534C0C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5" name="Text Box 1660">
          <a:extLst>
            <a:ext uri="{FF2B5EF4-FFF2-40B4-BE49-F238E27FC236}">
              <a16:creationId xmlns:a16="http://schemas.microsoft.com/office/drawing/2014/main" id="{2C3C324C-C181-455A-A509-5E6541A90E0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6" name="Text Box 1661">
          <a:extLst>
            <a:ext uri="{FF2B5EF4-FFF2-40B4-BE49-F238E27FC236}">
              <a16:creationId xmlns:a16="http://schemas.microsoft.com/office/drawing/2014/main" id="{7B590EF2-97FD-4640-ABB4-C39CD089A5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7" name="Text Box 1662">
          <a:extLst>
            <a:ext uri="{FF2B5EF4-FFF2-40B4-BE49-F238E27FC236}">
              <a16:creationId xmlns:a16="http://schemas.microsoft.com/office/drawing/2014/main" id="{AC93D27A-7682-419D-9178-1F43834361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8" name="Text Box 1663">
          <a:extLst>
            <a:ext uri="{FF2B5EF4-FFF2-40B4-BE49-F238E27FC236}">
              <a16:creationId xmlns:a16="http://schemas.microsoft.com/office/drawing/2014/main" id="{77F555C1-FDCD-48E2-A049-2EAABBF866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299" name="Text Box 1664">
          <a:extLst>
            <a:ext uri="{FF2B5EF4-FFF2-40B4-BE49-F238E27FC236}">
              <a16:creationId xmlns:a16="http://schemas.microsoft.com/office/drawing/2014/main" id="{BA24FC18-A1BE-430D-AA73-FC662CECC5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0" name="Text Box 1665">
          <a:extLst>
            <a:ext uri="{FF2B5EF4-FFF2-40B4-BE49-F238E27FC236}">
              <a16:creationId xmlns:a16="http://schemas.microsoft.com/office/drawing/2014/main" id="{6D4E0488-31C1-4223-ACF9-735DCF49603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1" name="Text Box 1666">
          <a:extLst>
            <a:ext uri="{FF2B5EF4-FFF2-40B4-BE49-F238E27FC236}">
              <a16:creationId xmlns:a16="http://schemas.microsoft.com/office/drawing/2014/main" id="{C36BA40F-C72F-4FA1-8913-853FB06D77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2" name="Text Box 1667">
          <a:extLst>
            <a:ext uri="{FF2B5EF4-FFF2-40B4-BE49-F238E27FC236}">
              <a16:creationId xmlns:a16="http://schemas.microsoft.com/office/drawing/2014/main" id="{A4ACB3A7-4FEF-4F62-A0F5-6E82B70B9CB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3" name="Text Box 1668">
          <a:extLst>
            <a:ext uri="{FF2B5EF4-FFF2-40B4-BE49-F238E27FC236}">
              <a16:creationId xmlns:a16="http://schemas.microsoft.com/office/drawing/2014/main" id="{D0F334CF-A186-4D3C-9B83-0C0763F1FB1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4" name="Text Box 1669">
          <a:extLst>
            <a:ext uri="{FF2B5EF4-FFF2-40B4-BE49-F238E27FC236}">
              <a16:creationId xmlns:a16="http://schemas.microsoft.com/office/drawing/2014/main" id="{41145180-4D53-48B8-8621-02840A2EC04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5" name="Text Box 1670">
          <a:extLst>
            <a:ext uri="{FF2B5EF4-FFF2-40B4-BE49-F238E27FC236}">
              <a16:creationId xmlns:a16="http://schemas.microsoft.com/office/drawing/2014/main" id="{4D8AAF51-AAEF-47FF-A637-A80CA43CCEB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6" name="Text Box 1671">
          <a:extLst>
            <a:ext uri="{FF2B5EF4-FFF2-40B4-BE49-F238E27FC236}">
              <a16:creationId xmlns:a16="http://schemas.microsoft.com/office/drawing/2014/main" id="{B7A505AE-FD86-4C70-92A8-126595B36D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7" name="Text Box 1672">
          <a:extLst>
            <a:ext uri="{FF2B5EF4-FFF2-40B4-BE49-F238E27FC236}">
              <a16:creationId xmlns:a16="http://schemas.microsoft.com/office/drawing/2014/main" id="{99C6D86C-859C-4D7F-86B4-847C12457C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8" name="Text Box 1673">
          <a:extLst>
            <a:ext uri="{FF2B5EF4-FFF2-40B4-BE49-F238E27FC236}">
              <a16:creationId xmlns:a16="http://schemas.microsoft.com/office/drawing/2014/main" id="{D8FF9387-6027-4100-AB65-746D47E25F5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09" name="Text Box 1674">
          <a:extLst>
            <a:ext uri="{FF2B5EF4-FFF2-40B4-BE49-F238E27FC236}">
              <a16:creationId xmlns:a16="http://schemas.microsoft.com/office/drawing/2014/main" id="{570C6C14-B2F6-4658-A8B1-757262389B4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0" name="Text Box 1675">
          <a:extLst>
            <a:ext uri="{FF2B5EF4-FFF2-40B4-BE49-F238E27FC236}">
              <a16:creationId xmlns:a16="http://schemas.microsoft.com/office/drawing/2014/main" id="{A0DE06C2-8069-44DA-989D-DA80C3AB6B7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1" name="Text Box 1676">
          <a:extLst>
            <a:ext uri="{FF2B5EF4-FFF2-40B4-BE49-F238E27FC236}">
              <a16:creationId xmlns:a16="http://schemas.microsoft.com/office/drawing/2014/main" id="{D3E4BFB3-EB26-4F3F-830C-C8E116474D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2" name="Text Box 1677">
          <a:extLst>
            <a:ext uri="{FF2B5EF4-FFF2-40B4-BE49-F238E27FC236}">
              <a16:creationId xmlns:a16="http://schemas.microsoft.com/office/drawing/2014/main" id="{BC9A5FC4-1880-40B8-8910-D8263F95254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3" name="Text Box 1678">
          <a:extLst>
            <a:ext uri="{FF2B5EF4-FFF2-40B4-BE49-F238E27FC236}">
              <a16:creationId xmlns:a16="http://schemas.microsoft.com/office/drawing/2014/main" id="{DDAA9F18-E1F7-4B76-8D83-254E5F28ECE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4" name="Text Box 1679">
          <a:extLst>
            <a:ext uri="{FF2B5EF4-FFF2-40B4-BE49-F238E27FC236}">
              <a16:creationId xmlns:a16="http://schemas.microsoft.com/office/drawing/2014/main" id="{A9DF47AF-60E4-4A47-8B31-C342760304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5" name="Text Box 1680">
          <a:extLst>
            <a:ext uri="{FF2B5EF4-FFF2-40B4-BE49-F238E27FC236}">
              <a16:creationId xmlns:a16="http://schemas.microsoft.com/office/drawing/2014/main" id="{A487C812-76A2-4048-8524-F46255A69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6" name="Text Box 1681">
          <a:extLst>
            <a:ext uri="{FF2B5EF4-FFF2-40B4-BE49-F238E27FC236}">
              <a16:creationId xmlns:a16="http://schemas.microsoft.com/office/drawing/2014/main" id="{2BBE95D9-1C7B-4677-858B-F97D62F82E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7" name="Text Box 1682">
          <a:extLst>
            <a:ext uri="{FF2B5EF4-FFF2-40B4-BE49-F238E27FC236}">
              <a16:creationId xmlns:a16="http://schemas.microsoft.com/office/drawing/2014/main" id="{4DA89DEC-BF0B-444C-B5FA-9E5A124B0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8" name="Text Box 1683">
          <a:extLst>
            <a:ext uri="{FF2B5EF4-FFF2-40B4-BE49-F238E27FC236}">
              <a16:creationId xmlns:a16="http://schemas.microsoft.com/office/drawing/2014/main" id="{0DF38FB9-3B94-445F-8923-C31B40C620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19" name="Text Box 1684">
          <a:extLst>
            <a:ext uri="{FF2B5EF4-FFF2-40B4-BE49-F238E27FC236}">
              <a16:creationId xmlns:a16="http://schemas.microsoft.com/office/drawing/2014/main" id="{A00F8627-3615-444D-8F72-9BB1C3F5482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0" name="Text Box 1685">
          <a:extLst>
            <a:ext uri="{FF2B5EF4-FFF2-40B4-BE49-F238E27FC236}">
              <a16:creationId xmlns:a16="http://schemas.microsoft.com/office/drawing/2014/main" id="{4FB9BC75-FB36-4E21-896D-20B417B9AA7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1" name="Text Box 1686">
          <a:extLst>
            <a:ext uri="{FF2B5EF4-FFF2-40B4-BE49-F238E27FC236}">
              <a16:creationId xmlns:a16="http://schemas.microsoft.com/office/drawing/2014/main" id="{CD8F855D-A1FD-4E76-861A-692455DDE32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2" name="Text Box 1687">
          <a:extLst>
            <a:ext uri="{FF2B5EF4-FFF2-40B4-BE49-F238E27FC236}">
              <a16:creationId xmlns:a16="http://schemas.microsoft.com/office/drawing/2014/main" id="{C43437E3-20C8-471C-9E0A-A28EB341619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3" name="Text Box 1688">
          <a:extLst>
            <a:ext uri="{FF2B5EF4-FFF2-40B4-BE49-F238E27FC236}">
              <a16:creationId xmlns:a16="http://schemas.microsoft.com/office/drawing/2014/main" id="{D4EBB21D-AB38-4A7B-BDE4-F89FFE1C8FD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4" name="Text Box 1689">
          <a:extLst>
            <a:ext uri="{FF2B5EF4-FFF2-40B4-BE49-F238E27FC236}">
              <a16:creationId xmlns:a16="http://schemas.microsoft.com/office/drawing/2014/main" id="{EB1B1A0D-E04F-4001-BFC9-069E4C0B3E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5" name="Text Box 1690">
          <a:extLst>
            <a:ext uri="{FF2B5EF4-FFF2-40B4-BE49-F238E27FC236}">
              <a16:creationId xmlns:a16="http://schemas.microsoft.com/office/drawing/2014/main" id="{F70A8429-8280-4022-ADDE-31AD45E090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6" name="Text Box 1691">
          <a:extLst>
            <a:ext uri="{FF2B5EF4-FFF2-40B4-BE49-F238E27FC236}">
              <a16:creationId xmlns:a16="http://schemas.microsoft.com/office/drawing/2014/main" id="{19FA5F91-317A-4C9C-B1BD-7CE47CAAF5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7" name="Text Box 1692">
          <a:extLst>
            <a:ext uri="{FF2B5EF4-FFF2-40B4-BE49-F238E27FC236}">
              <a16:creationId xmlns:a16="http://schemas.microsoft.com/office/drawing/2014/main" id="{B3FFFFC4-C005-4C1A-B139-2183A6E4B4F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328" name="Text Box 1693">
          <a:extLst>
            <a:ext uri="{FF2B5EF4-FFF2-40B4-BE49-F238E27FC236}">
              <a16:creationId xmlns:a16="http://schemas.microsoft.com/office/drawing/2014/main" id="{607FA58C-C8DE-4039-8F19-753715CED99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29" name="Text Box 1694">
          <a:extLst>
            <a:ext uri="{FF2B5EF4-FFF2-40B4-BE49-F238E27FC236}">
              <a16:creationId xmlns:a16="http://schemas.microsoft.com/office/drawing/2014/main" id="{0AA677D4-CAF8-4E06-A253-93B2A8EF07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0" name="Text Box 1695">
          <a:extLst>
            <a:ext uri="{FF2B5EF4-FFF2-40B4-BE49-F238E27FC236}">
              <a16:creationId xmlns:a16="http://schemas.microsoft.com/office/drawing/2014/main" id="{96FD7115-9288-48D2-BB60-0D650F7060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1" name="Text Box 1696">
          <a:extLst>
            <a:ext uri="{FF2B5EF4-FFF2-40B4-BE49-F238E27FC236}">
              <a16:creationId xmlns:a16="http://schemas.microsoft.com/office/drawing/2014/main" id="{43768CE4-F3C4-4DC8-8178-306828969ED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2" name="Text Box 1697">
          <a:extLst>
            <a:ext uri="{FF2B5EF4-FFF2-40B4-BE49-F238E27FC236}">
              <a16:creationId xmlns:a16="http://schemas.microsoft.com/office/drawing/2014/main" id="{4675E3F6-E133-4F17-B326-63443F974B5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3" name="Text Box 1698">
          <a:extLst>
            <a:ext uri="{FF2B5EF4-FFF2-40B4-BE49-F238E27FC236}">
              <a16:creationId xmlns:a16="http://schemas.microsoft.com/office/drawing/2014/main" id="{D6977CD1-891B-461F-BA81-06649CCCC95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4" name="Text Box 1699">
          <a:extLst>
            <a:ext uri="{FF2B5EF4-FFF2-40B4-BE49-F238E27FC236}">
              <a16:creationId xmlns:a16="http://schemas.microsoft.com/office/drawing/2014/main" id="{F24E729B-B452-4E08-AC05-E12F55BC17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5" name="Text Box 1700">
          <a:extLst>
            <a:ext uri="{FF2B5EF4-FFF2-40B4-BE49-F238E27FC236}">
              <a16:creationId xmlns:a16="http://schemas.microsoft.com/office/drawing/2014/main" id="{C689D8BA-53E8-40CF-B3F2-6A2FC0A5C5D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6" name="Text Box 1701">
          <a:extLst>
            <a:ext uri="{FF2B5EF4-FFF2-40B4-BE49-F238E27FC236}">
              <a16:creationId xmlns:a16="http://schemas.microsoft.com/office/drawing/2014/main" id="{94F5A458-7F1C-44A8-A228-3F32A853F29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7" name="Text Box 1702">
          <a:extLst>
            <a:ext uri="{FF2B5EF4-FFF2-40B4-BE49-F238E27FC236}">
              <a16:creationId xmlns:a16="http://schemas.microsoft.com/office/drawing/2014/main" id="{478FFA29-E9BC-4BDE-9ADF-3F318A6F78E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8" name="Text Box 1703">
          <a:extLst>
            <a:ext uri="{FF2B5EF4-FFF2-40B4-BE49-F238E27FC236}">
              <a16:creationId xmlns:a16="http://schemas.microsoft.com/office/drawing/2014/main" id="{0E8E9E12-8C30-4F36-B243-024501B9681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39" name="Text Box 1704">
          <a:extLst>
            <a:ext uri="{FF2B5EF4-FFF2-40B4-BE49-F238E27FC236}">
              <a16:creationId xmlns:a16="http://schemas.microsoft.com/office/drawing/2014/main" id="{C796686B-DF17-4493-9DC9-091B696815F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0" name="Text Box 1705">
          <a:extLst>
            <a:ext uri="{FF2B5EF4-FFF2-40B4-BE49-F238E27FC236}">
              <a16:creationId xmlns:a16="http://schemas.microsoft.com/office/drawing/2014/main" id="{8820F3C8-7E35-41B6-80B9-4A0E17FBF12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1" name="Text Box 1706">
          <a:extLst>
            <a:ext uri="{FF2B5EF4-FFF2-40B4-BE49-F238E27FC236}">
              <a16:creationId xmlns:a16="http://schemas.microsoft.com/office/drawing/2014/main" id="{F1977189-761D-4FC3-8F8B-719CA7EDC6E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2" name="Text Box 1707">
          <a:extLst>
            <a:ext uri="{FF2B5EF4-FFF2-40B4-BE49-F238E27FC236}">
              <a16:creationId xmlns:a16="http://schemas.microsoft.com/office/drawing/2014/main" id="{AB7BFB82-56EC-4868-9232-36EC5820283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3" name="Text Box 1708">
          <a:extLst>
            <a:ext uri="{FF2B5EF4-FFF2-40B4-BE49-F238E27FC236}">
              <a16:creationId xmlns:a16="http://schemas.microsoft.com/office/drawing/2014/main" id="{F6E4DF06-758F-4F87-B3AF-D0AE25DA491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4" name="Text Box 1709">
          <a:extLst>
            <a:ext uri="{FF2B5EF4-FFF2-40B4-BE49-F238E27FC236}">
              <a16:creationId xmlns:a16="http://schemas.microsoft.com/office/drawing/2014/main" id="{D8D36F6E-D0DE-4926-B7E5-750032E7B83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5" name="Text Box 1710">
          <a:extLst>
            <a:ext uri="{FF2B5EF4-FFF2-40B4-BE49-F238E27FC236}">
              <a16:creationId xmlns:a16="http://schemas.microsoft.com/office/drawing/2014/main" id="{305E8C29-F002-4697-82A5-2FCC806A836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6" name="Text Box 1711">
          <a:extLst>
            <a:ext uri="{FF2B5EF4-FFF2-40B4-BE49-F238E27FC236}">
              <a16:creationId xmlns:a16="http://schemas.microsoft.com/office/drawing/2014/main" id="{C8AB2DEF-1388-4B48-8052-5066738244F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7" name="Text Box 1712">
          <a:extLst>
            <a:ext uri="{FF2B5EF4-FFF2-40B4-BE49-F238E27FC236}">
              <a16:creationId xmlns:a16="http://schemas.microsoft.com/office/drawing/2014/main" id="{A9D2B998-10A8-411A-9AFC-873B52F22F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8" name="Text Box 1713">
          <a:extLst>
            <a:ext uri="{FF2B5EF4-FFF2-40B4-BE49-F238E27FC236}">
              <a16:creationId xmlns:a16="http://schemas.microsoft.com/office/drawing/2014/main" id="{610A4C12-8CB1-41A6-ABD2-C52FB7D5BC7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49" name="Text Box 1714">
          <a:extLst>
            <a:ext uri="{FF2B5EF4-FFF2-40B4-BE49-F238E27FC236}">
              <a16:creationId xmlns:a16="http://schemas.microsoft.com/office/drawing/2014/main" id="{576FDA7A-E689-4811-9C73-9713A30765B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0" name="Text Box 1715">
          <a:extLst>
            <a:ext uri="{FF2B5EF4-FFF2-40B4-BE49-F238E27FC236}">
              <a16:creationId xmlns:a16="http://schemas.microsoft.com/office/drawing/2014/main" id="{17A98758-2485-4187-B294-12B7B0BEC5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1" name="Text Box 1716">
          <a:extLst>
            <a:ext uri="{FF2B5EF4-FFF2-40B4-BE49-F238E27FC236}">
              <a16:creationId xmlns:a16="http://schemas.microsoft.com/office/drawing/2014/main" id="{B94CE779-878F-464D-9180-8FBE894B065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2" name="Text Box 1717">
          <a:extLst>
            <a:ext uri="{FF2B5EF4-FFF2-40B4-BE49-F238E27FC236}">
              <a16:creationId xmlns:a16="http://schemas.microsoft.com/office/drawing/2014/main" id="{565E0037-FE34-4794-B8DD-D490B8D2CAB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3" name="Text Box 1718">
          <a:extLst>
            <a:ext uri="{FF2B5EF4-FFF2-40B4-BE49-F238E27FC236}">
              <a16:creationId xmlns:a16="http://schemas.microsoft.com/office/drawing/2014/main" id="{6851D2F1-084D-41FA-A749-28D7CFC86CD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4" name="Text Box 1719">
          <a:extLst>
            <a:ext uri="{FF2B5EF4-FFF2-40B4-BE49-F238E27FC236}">
              <a16:creationId xmlns:a16="http://schemas.microsoft.com/office/drawing/2014/main" id="{50583C76-F6F0-4711-94F1-9E4349E43AB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5" name="Text Box 1720">
          <a:extLst>
            <a:ext uri="{FF2B5EF4-FFF2-40B4-BE49-F238E27FC236}">
              <a16:creationId xmlns:a16="http://schemas.microsoft.com/office/drawing/2014/main" id="{FD030F81-717F-4319-BFC4-FBD1D249225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6" name="Text Box 1721">
          <a:extLst>
            <a:ext uri="{FF2B5EF4-FFF2-40B4-BE49-F238E27FC236}">
              <a16:creationId xmlns:a16="http://schemas.microsoft.com/office/drawing/2014/main" id="{973C8ED3-42BD-449C-A1A8-1EF5CE9EBEC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7" name="Text Box 1722">
          <a:extLst>
            <a:ext uri="{FF2B5EF4-FFF2-40B4-BE49-F238E27FC236}">
              <a16:creationId xmlns:a16="http://schemas.microsoft.com/office/drawing/2014/main" id="{0DEFBA03-D7E0-4524-AC55-B3E49F6805C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8" name="Text Box 1723">
          <a:extLst>
            <a:ext uri="{FF2B5EF4-FFF2-40B4-BE49-F238E27FC236}">
              <a16:creationId xmlns:a16="http://schemas.microsoft.com/office/drawing/2014/main" id="{2669735C-D69A-461A-A3C5-A2ECC598C5A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59" name="Text Box 1724">
          <a:extLst>
            <a:ext uri="{FF2B5EF4-FFF2-40B4-BE49-F238E27FC236}">
              <a16:creationId xmlns:a16="http://schemas.microsoft.com/office/drawing/2014/main" id="{8ABE1EFA-075B-437E-A928-D6725E669CA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0" name="Text Box 1725">
          <a:extLst>
            <a:ext uri="{FF2B5EF4-FFF2-40B4-BE49-F238E27FC236}">
              <a16:creationId xmlns:a16="http://schemas.microsoft.com/office/drawing/2014/main" id="{D67992C0-3555-41A4-A4D1-F4B1A81173E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1" name="Text Box 1726">
          <a:extLst>
            <a:ext uri="{FF2B5EF4-FFF2-40B4-BE49-F238E27FC236}">
              <a16:creationId xmlns:a16="http://schemas.microsoft.com/office/drawing/2014/main" id="{76081749-16B6-449D-9B71-90FED46B0F3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2" name="Text Box 1727">
          <a:extLst>
            <a:ext uri="{FF2B5EF4-FFF2-40B4-BE49-F238E27FC236}">
              <a16:creationId xmlns:a16="http://schemas.microsoft.com/office/drawing/2014/main" id="{FFDF3A67-333D-46C5-8669-B8D27425265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3" name="Text Box 1728">
          <a:extLst>
            <a:ext uri="{FF2B5EF4-FFF2-40B4-BE49-F238E27FC236}">
              <a16:creationId xmlns:a16="http://schemas.microsoft.com/office/drawing/2014/main" id="{8756BC13-63A3-46AC-9101-8550B828D73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4" name="Text Box 1729">
          <a:extLst>
            <a:ext uri="{FF2B5EF4-FFF2-40B4-BE49-F238E27FC236}">
              <a16:creationId xmlns:a16="http://schemas.microsoft.com/office/drawing/2014/main" id="{3F661F67-ABD3-4F41-A4D1-D661FA897CB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5" name="Text Box 1730">
          <a:extLst>
            <a:ext uri="{FF2B5EF4-FFF2-40B4-BE49-F238E27FC236}">
              <a16:creationId xmlns:a16="http://schemas.microsoft.com/office/drawing/2014/main" id="{C7837C33-0DBE-4A7F-92F7-C23A7323C4D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6" name="Text Box 1731">
          <a:extLst>
            <a:ext uri="{FF2B5EF4-FFF2-40B4-BE49-F238E27FC236}">
              <a16:creationId xmlns:a16="http://schemas.microsoft.com/office/drawing/2014/main" id="{8BDB7730-14D5-4CC3-A444-49BF299E35D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7" name="Text Box 1732">
          <a:extLst>
            <a:ext uri="{FF2B5EF4-FFF2-40B4-BE49-F238E27FC236}">
              <a16:creationId xmlns:a16="http://schemas.microsoft.com/office/drawing/2014/main" id="{616B4332-F61E-4DAB-9A8E-AF1F86DF5F5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8" name="Text Box 1733">
          <a:extLst>
            <a:ext uri="{FF2B5EF4-FFF2-40B4-BE49-F238E27FC236}">
              <a16:creationId xmlns:a16="http://schemas.microsoft.com/office/drawing/2014/main" id="{8359145E-1491-4320-B4D3-780B11DBCD4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69" name="Text Box 1734">
          <a:extLst>
            <a:ext uri="{FF2B5EF4-FFF2-40B4-BE49-F238E27FC236}">
              <a16:creationId xmlns:a16="http://schemas.microsoft.com/office/drawing/2014/main" id="{2B48E895-F65B-4C2A-8DF0-951B3096853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0" name="Text Box 1735">
          <a:extLst>
            <a:ext uri="{FF2B5EF4-FFF2-40B4-BE49-F238E27FC236}">
              <a16:creationId xmlns:a16="http://schemas.microsoft.com/office/drawing/2014/main" id="{C47819FE-33B4-4E1D-8590-1758DC2BB1C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1" name="Text Box 1736">
          <a:extLst>
            <a:ext uri="{FF2B5EF4-FFF2-40B4-BE49-F238E27FC236}">
              <a16:creationId xmlns:a16="http://schemas.microsoft.com/office/drawing/2014/main" id="{36C835F7-D45F-46B7-853E-C2F96438C73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2" name="Text Box 1737">
          <a:extLst>
            <a:ext uri="{FF2B5EF4-FFF2-40B4-BE49-F238E27FC236}">
              <a16:creationId xmlns:a16="http://schemas.microsoft.com/office/drawing/2014/main" id="{3EA208D0-7774-4391-A4DF-4550D0DB71F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3" name="Text Box 1738">
          <a:extLst>
            <a:ext uri="{FF2B5EF4-FFF2-40B4-BE49-F238E27FC236}">
              <a16:creationId xmlns:a16="http://schemas.microsoft.com/office/drawing/2014/main" id="{35AA7D2E-1E55-43E3-A410-2763EC5608E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4" name="Text Box 1739">
          <a:extLst>
            <a:ext uri="{FF2B5EF4-FFF2-40B4-BE49-F238E27FC236}">
              <a16:creationId xmlns:a16="http://schemas.microsoft.com/office/drawing/2014/main" id="{D50CE3EF-956C-48C5-9741-DACFF3D5682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5" name="Text Box 1740">
          <a:extLst>
            <a:ext uri="{FF2B5EF4-FFF2-40B4-BE49-F238E27FC236}">
              <a16:creationId xmlns:a16="http://schemas.microsoft.com/office/drawing/2014/main" id="{C74ABE8D-E0F2-404C-84C4-256551BED4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6" name="Text Box 1741">
          <a:extLst>
            <a:ext uri="{FF2B5EF4-FFF2-40B4-BE49-F238E27FC236}">
              <a16:creationId xmlns:a16="http://schemas.microsoft.com/office/drawing/2014/main" id="{9D250838-F0D7-4B1D-9133-EAB55C4D1C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7" name="Text Box 1742">
          <a:extLst>
            <a:ext uri="{FF2B5EF4-FFF2-40B4-BE49-F238E27FC236}">
              <a16:creationId xmlns:a16="http://schemas.microsoft.com/office/drawing/2014/main" id="{094A8DBE-6DC9-4208-A4E1-4BAEB0489CA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8" name="Text Box 1743">
          <a:extLst>
            <a:ext uri="{FF2B5EF4-FFF2-40B4-BE49-F238E27FC236}">
              <a16:creationId xmlns:a16="http://schemas.microsoft.com/office/drawing/2014/main" id="{C71BFDCC-D0CD-43B6-8F89-B3CAEB58280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79" name="Text Box 1744">
          <a:extLst>
            <a:ext uri="{FF2B5EF4-FFF2-40B4-BE49-F238E27FC236}">
              <a16:creationId xmlns:a16="http://schemas.microsoft.com/office/drawing/2014/main" id="{11995D50-E5C3-49B6-8BA3-957D0ABDF87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0" name="Text Box 1745">
          <a:extLst>
            <a:ext uri="{FF2B5EF4-FFF2-40B4-BE49-F238E27FC236}">
              <a16:creationId xmlns:a16="http://schemas.microsoft.com/office/drawing/2014/main" id="{23A78CA3-6456-4380-AB8F-6EDC4A42DA5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1" name="Text Box 1746">
          <a:extLst>
            <a:ext uri="{FF2B5EF4-FFF2-40B4-BE49-F238E27FC236}">
              <a16:creationId xmlns:a16="http://schemas.microsoft.com/office/drawing/2014/main" id="{D3F5522B-F65E-4562-A113-E55EF5029DB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2" name="Text Box 1747">
          <a:extLst>
            <a:ext uri="{FF2B5EF4-FFF2-40B4-BE49-F238E27FC236}">
              <a16:creationId xmlns:a16="http://schemas.microsoft.com/office/drawing/2014/main" id="{45C1153F-87D8-4705-A972-7EC1D5795BC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3" name="Text Box 1748">
          <a:extLst>
            <a:ext uri="{FF2B5EF4-FFF2-40B4-BE49-F238E27FC236}">
              <a16:creationId xmlns:a16="http://schemas.microsoft.com/office/drawing/2014/main" id="{C4B6F764-3796-4EBB-8E2A-D5DC6279AC4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4" name="Text Box 1749">
          <a:extLst>
            <a:ext uri="{FF2B5EF4-FFF2-40B4-BE49-F238E27FC236}">
              <a16:creationId xmlns:a16="http://schemas.microsoft.com/office/drawing/2014/main" id="{A900F92D-8AC2-4F8C-879C-75094347530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5" name="Text Box 1750">
          <a:extLst>
            <a:ext uri="{FF2B5EF4-FFF2-40B4-BE49-F238E27FC236}">
              <a16:creationId xmlns:a16="http://schemas.microsoft.com/office/drawing/2014/main" id="{9F36D1A7-5B33-45D1-AA7F-786488E77B3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6" name="Text Box 1751">
          <a:extLst>
            <a:ext uri="{FF2B5EF4-FFF2-40B4-BE49-F238E27FC236}">
              <a16:creationId xmlns:a16="http://schemas.microsoft.com/office/drawing/2014/main" id="{7A4FE392-0FB5-47CD-A07F-C433B6C7192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7" name="Text Box 1752">
          <a:extLst>
            <a:ext uri="{FF2B5EF4-FFF2-40B4-BE49-F238E27FC236}">
              <a16:creationId xmlns:a16="http://schemas.microsoft.com/office/drawing/2014/main" id="{7F583C63-2EE5-430B-8106-46CA8D197E4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8" name="Text Box 1753">
          <a:extLst>
            <a:ext uri="{FF2B5EF4-FFF2-40B4-BE49-F238E27FC236}">
              <a16:creationId xmlns:a16="http://schemas.microsoft.com/office/drawing/2014/main" id="{C51EF6A7-0FC7-4572-876F-3922ADFE7B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89" name="Text Box 1754">
          <a:extLst>
            <a:ext uri="{FF2B5EF4-FFF2-40B4-BE49-F238E27FC236}">
              <a16:creationId xmlns:a16="http://schemas.microsoft.com/office/drawing/2014/main" id="{FC8E637E-A529-4B39-B0E8-C406E785A3F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0" name="Text Box 1755">
          <a:extLst>
            <a:ext uri="{FF2B5EF4-FFF2-40B4-BE49-F238E27FC236}">
              <a16:creationId xmlns:a16="http://schemas.microsoft.com/office/drawing/2014/main" id="{0EF36AB4-2D22-4526-B579-45E551861C3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1" name="Text Box 1756">
          <a:extLst>
            <a:ext uri="{FF2B5EF4-FFF2-40B4-BE49-F238E27FC236}">
              <a16:creationId xmlns:a16="http://schemas.microsoft.com/office/drawing/2014/main" id="{E51C59BE-0F14-4FBD-AC60-658A8E33642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2" name="Text Box 1757">
          <a:extLst>
            <a:ext uri="{FF2B5EF4-FFF2-40B4-BE49-F238E27FC236}">
              <a16:creationId xmlns:a16="http://schemas.microsoft.com/office/drawing/2014/main" id="{53EF27D7-A79B-4033-A53F-1E8AEEEB30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3" name="Text Box 1758">
          <a:extLst>
            <a:ext uri="{FF2B5EF4-FFF2-40B4-BE49-F238E27FC236}">
              <a16:creationId xmlns:a16="http://schemas.microsoft.com/office/drawing/2014/main" id="{4315CE58-FF11-4332-BD61-CCADE89B7D7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4" name="Text Box 1759">
          <a:extLst>
            <a:ext uri="{FF2B5EF4-FFF2-40B4-BE49-F238E27FC236}">
              <a16:creationId xmlns:a16="http://schemas.microsoft.com/office/drawing/2014/main" id="{20073BC7-F56D-4C73-AEA4-1D76F0C43E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5" name="Text Box 1760">
          <a:extLst>
            <a:ext uri="{FF2B5EF4-FFF2-40B4-BE49-F238E27FC236}">
              <a16:creationId xmlns:a16="http://schemas.microsoft.com/office/drawing/2014/main" id="{6DA45A38-93DD-4B21-AF08-ED86562FA16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6" name="Text Box 1761">
          <a:extLst>
            <a:ext uri="{FF2B5EF4-FFF2-40B4-BE49-F238E27FC236}">
              <a16:creationId xmlns:a16="http://schemas.microsoft.com/office/drawing/2014/main" id="{E95B2A10-5A52-4BB7-B02D-A1C784DF07F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7" name="Text Box 1762">
          <a:extLst>
            <a:ext uri="{FF2B5EF4-FFF2-40B4-BE49-F238E27FC236}">
              <a16:creationId xmlns:a16="http://schemas.microsoft.com/office/drawing/2014/main" id="{FA59B793-EC4E-4C43-BEFB-BCD4FCCCA8F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8" name="Text Box 1763">
          <a:extLst>
            <a:ext uri="{FF2B5EF4-FFF2-40B4-BE49-F238E27FC236}">
              <a16:creationId xmlns:a16="http://schemas.microsoft.com/office/drawing/2014/main" id="{398CFE71-3596-45C4-AE9A-9BE27480A1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399" name="Text Box 1764">
          <a:extLst>
            <a:ext uri="{FF2B5EF4-FFF2-40B4-BE49-F238E27FC236}">
              <a16:creationId xmlns:a16="http://schemas.microsoft.com/office/drawing/2014/main" id="{12C5A9A2-E2F1-4676-9E9E-CF147350C0B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0" name="Text Box 1765">
          <a:extLst>
            <a:ext uri="{FF2B5EF4-FFF2-40B4-BE49-F238E27FC236}">
              <a16:creationId xmlns:a16="http://schemas.microsoft.com/office/drawing/2014/main" id="{4F96676F-CEDC-4A94-B038-8F580E4C656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1" name="Text Box 1766">
          <a:extLst>
            <a:ext uri="{FF2B5EF4-FFF2-40B4-BE49-F238E27FC236}">
              <a16:creationId xmlns:a16="http://schemas.microsoft.com/office/drawing/2014/main" id="{820ABCA5-679C-4924-A71F-E5B87E0A317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2" name="Text Box 1767">
          <a:extLst>
            <a:ext uri="{FF2B5EF4-FFF2-40B4-BE49-F238E27FC236}">
              <a16:creationId xmlns:a16="http://schemas.microsoft.com/office/drawing/2014/main" id="{0797578D-3326-42E1-B2BC-7E37289BE6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3" name="Text Box 1768">
          <a:extLst>
            <a:ext uri="{FF2B5EF4-FFF2-40B4-BE49-F238E27FC236}">
              <a16:creationId xmlns:a16="http://schemas.microsoft.com/office/drawing/2014/main" id="{03A4B409-0DB5-4592-8CFE-2DD572E82AC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4" name="Text Box 1769">
          <a:extLst>
            <a:ext uri="{FF2B5EF4-FFF2-40B4-BE49-F238E27FC236}">
              <a16:creationId xmlns:a16="http://schemas.microsoft.com/office/drawing/2014/main" id="{F2A43467-65EA-4F7D-A869-5E7C1F3D4F6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5" name="Text Box 1770">
          <a:extLst>
            <a:ext uri="{FF2B5EF4-FFF2-40B4-BE49-F238E27FC236}">
              <a16:creationId xmlns:a16="http://schemas.microsoft.com/office/drawing/2014/main" id="{503E17D5-F6CE-4DF0-8405-22BA4E125E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6" name="Text Box 1771">
          <a:extLst>
            <a:ext uri="{FF2B5EF4-FFF2-40B4-BE49-F238E27FC236}">
              <a16:creationId xmlns:a16="http://schemas.microsoft.com/office/drawing/2014/main" id="{C754186A-0166-48AB-98A0-06EEF1D0010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7" name="Text Box 1772">
          <a:extLst>
            <a:ext uri="{FF2B5EF4-FFF2-40B4-BE49-F238E27FC236}">
              <a16:creationId xmlns:a16="http://schemas.microsoft.com/office/drawing/2014/main" id="{B0B52837-BCE5-48FC-9EE0-EDB9E197D0F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8" name="Text Box 1773">
          <a:extLst>
            <a:ext uri="{FF2B5EF4-FFF2-40B4-BE49-F238E27FC236}">
              <a16:creationId xmlns:a16="http://schemas.microsoft.com/office/drawing/2014/main" id="{B02A1FE3-DCAA-4E77-8502-8837E3490E4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09" name="Text Box 1774">
          <a:extLst>
            <a:ext uri="{FF2B5EF4-FFF2-40B4-BE49-F238E27FC236}">
              <a16:creationId xmlns:a16="http://schemas.microsoft.com/office/drawing/2014/main" id="{17CD0A15-0DD6-4C0B-8784-EEA13E9EBCF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10" name="Text Box 1775">
          <a:extLst>
            <a:ext uri="{FF2B5EF4-FFF2-40B4-BE49-F238E27FC236}">
              <a16:creationId xmlns:a16="http://schemas.microsoft.com/office/drawing/2014/main" id="{C235ACAB-3D4C-4669-AA15-3954E8ABFFE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1" name="Text Box 1776">
          <a:extLst>
            <a:ext uri="{FF2B5EF4-FFF2-40B4-BE49-F238E27FC236}">
              <a16:creationId xmlns:a16="http://schemas.microsoft.com/office/drawing/2014/main" id="{29F77BFA-8B89-416D-BB7F-4EA9E4AA54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2" name="Text Box 1777">
          <a:extLst>
            <a:ext uri="{FF2B5EF4-FFF2-40B4-BE49-F238E27FC236}">
              <a16:creationId xmlns:a16="http://schemas.microsoft.com/office/drawing/2014/main" id="{8AC5DABF-B92C-43FC-8348-4E7F1A02AEC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3" name="Text Box 1778">
          <a:extLst>
            <a:ext uri="{FF2B5EF4-FFF2-40B4-BE49-F238E27FC236}">
              <a16:creationId xmlns:a16="http://schemas.microsoft.com/office/drawing/2014/main" id="{D519B4E0-35C8-4544-8A3A-3BF830C27E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4" name="Text Box 1779">
          <a:extLst>
            <a:ext uri="{FF2B5EF4-FFF2-40B4-BE49-F238E27FC236}">
              <a16:creationId xmlns:a16="http://schemas.microsoft.com/office/drawing/2014/main" id="{A27CFC81-49D3-4EC7-893B-C7045BC205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5" name="Text Box 1780">
          <a:extLst>
            <a:ext uri="{FF2B5EF4-FFF2-40B4-BE49-F238E27FC236}">
              <a16:creationId xmlns:a16="http://schemas.microsoft.com/office/drawing/2014/main" id="{6191B4BE-164B-4F15-916D-A7DA26F697C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6" name="Text Box 1781">
          <a:extLst>
            <a:ext uri="{FF2B5EF4-FFF2-40B4-BE49-F238E27FC236}">
              <a16:creationId xmlns:a16="http://schemas.microsoft.com/office/drawing/2014/main" id="{70050BD4-2465-4066-891D-44A32E68A3D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7" name="Text Box 1782">
          <a:extLst>
            <a:ext uri="{FF2B5EF4-FFF2-40B4-BE49-F238E27FC236}">
              <a16:creationId xmlns:a16="http://schemas.microsoft.com/office/drawing/2014/main" id="{BF335BFF-8E8B-4CBC-93EC-4BE87D4B28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8" name="Text Box 1783">
          <a:extLst>
            <a:ext uri="{FF2B5EF4-FFF2-40B4-BE49-F238E27FC236}">
              <a16:creationId xmlns:a16="http://schemas.microsoft.com/office/drawing/2014/main" id="{7A724405-E5A3-4B4B-B590-CB05E0EAE5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19" name="Text Box 1784">
          <a:extLst>
            <a:ext uri="{FF2B5EF4-FFF2-40B4-BE49-F238E27FC236}">
              <a16:creationId xmlns:a16="http://schemas.microsoft.com/office/drawing/2014/main" id="{0A775ABE-8E33-45AB-B737-48B937CBB32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0" name="Text Box 1785">
          <a:extLst>
            <a:ext uri="{FF2B5EF4-FFF2-40B4-BE49-F238E27FC236}">
              <a16:creationId xmlns:a16="http://schemas.microsoft.com/office/drawing/2014/main" id="{5CF10AA6-B142-4A62-AF38-8C7F9FB12FC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1" name="Text Box 1786">
          <a:extLst>
            <a:ext uri="{FF2B5EF4-FFF2-40B4-BE49-F238E27FC236}">
              <a16:creationId xmlns:a16="http://schemas.microsoft.com/office/drawing/2014/main" id="{39B30F42-8D53-4BF1-A28E-1595C3401E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2" name="Text Box 1787">
          <a:extLst>
            <a:ext uri="{FF2B5EF4-FFF2-40B4-BE49-F238E27FC236}">
              <a16:creationId xmlns:a16="http://schemas.microsoft.com/office/drawing/2014/main" id="{6E6A5FE7-980D-44FB-9701-28F159AC6B7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3" name="Text Box 1788">
          <a:extLst>
            <a:ext uri="{FF2B5EF4-FFF2-40B4-BE49-F238E27FC236}">
              <a16:creationId xmlns:a16="http://schemas.microsoft.com/office/drawing/2014/main" id="{2BB8F167-49B7-40A9-BBD9-C57F5AA7DA2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4" name="Text Box 1789">
          <a:extLst>
            <a:ext uri="{FF2B5EF4-FFF2-40B4-BE49-F238E27FC236}">
              <a16:creationId xmlns:a16="http://schemas.microsoft.com/office/drawing/2014/main" id="{63336F17-12DC-4A12-8F03-2CFBC326990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5" name="Text Box 1790">
          <a:extLst>
            <a:ext uri="{FF2B5EF4-FFF2-40B4-BE49-F238E27FC236}">
              <a16:creationId xmlns:a16="http://schemas.microsoft.com/office/drawing/2014/main" id="{ECB5720A-4CAE-49BD-965A-B15F94C0AC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6" name="Text Box 1791">
          <a:extLst>
            <a:ext uri="{FF2B5EF4-FFF2-40B4-BE49-F238E27FC236}">
              <a16:creationId xmlns:a16="http://schemas.microsoft.com/office/drawing/2014/main" id="{B8193BCE-1EB6-46B9-9018-BE78F3F5FA3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7" name="Text Box 1792">
          <a:extLst>
            <a:ext uri="{FF2B5EF4-FFF2-40B4-BE49-F238E27FC236}">
              <a16:creationId xmlns:a16="http://schemas.microsoft.com/office/drawing/2014/main" id="{9731E5C3-C4B1-46E7-BAFE-1082AB4264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8" name="Text Box 1793">
          <a:extLst>
            <a:ext uri="{FF2B5EF4-FFF2-40B4-BE49-F238E27FC236}">
              <a16:creationId xmlns:a16="http://schemas.microsoft.com/office/drawing/2014/main" id="{54608991-0A78-4217-BF0D-374DE889307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29" name="Text Box 1794">
          <a:extLst>
            <a:ext uri="{FF2B5EF4-FFF2-40B4-BE49-F238E27FC236}">
              <a16:creationId xmlns:a16="http://schemas.microsoft.com/office/drawing/2014/main" id="{4257461D-FC67-46E2-8831-CC83E04ADFF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0" name="Text Box 1795">
          <a:extLst>
            <a:ext uri="{FF2B5EF4-FFF2-40B4-BE49-F238E27FC236}">
              <a16:creationId xmlns:a16="http://schemas.microsoft.com/office/drawing/2014/main" id="{CEE00F88-781B-4496-99D7-8039C8ECB4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1" name="Text Box 1796">
          <a:extLst>
            <a:ext uri="{FF2B5EF4-FFF2-40B4-BE49-F238E27FC236}">
              <a16:creationId xmlns:a16="http://schemas.microsoft.com/office/drawing/2014/main" id="{50D53496-A5C3-4C8D-A3FB-D7B935436F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2" name="Text Box 1797">
          <a:extLst>
            <a:ext uri="{FF2B5EF4-FFF2-40B4-BE49-F238E27FC236}">
              <a16:creationId xmlns:a16="http://schemas.microsoft.com/office/drawing/2014/main" id="{74C39458-9323-4C77-BC97-8BD7951F06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3" name="Text Box 1798">
          <a:extLst>
            <a:ext uri="{FF2B5EF4-FFF2-40B4-BE49-F238E27FC236}">
              <a16:creationId xmlns:a16="http://schemas.microsoft.com/office/drawing/2014/main" id="{27526250-0A99-4909-9BA2-7114EF213D0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4" name="Text Box 1799">
          <a:extLst>
            <a:ext uri="{FF2B5EF4-FFF2-40B4-BE49-F238E27FC236}">
              <a16:creationId xmlns:a16="http://schemas.microsoft.com/office/drawing/2014/main" id="{4C7B147C-336E-444C-9676-87263D57ED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5" name="Text Box 1800">
          <a:extLst>
            <a:ext uri="{FF2B5EF4-FFF2-40B4-BE49-F238E27FC236}">
              <a16:creationId xmlns:a16="http://schemas.microsoft.com/office/drawing/2014/main" id="{57BC09C5-0D9C-4F11-8AE3-F438D0EFE0F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6" name="Text Box 1801">
          <a:extLst>
            <a:ext uri="{FF2B5EF4-FFF2-40B4-BE49-F238E27FC236}">
              <a16:creationId xmlns:a16="http://schemas.microsoft.com/office/drawing/2014/main" id="{5E5147E6-E8D7-4292-93AC-7DD9ACD2F2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7" name="Text Box 1802">
          <a:extLst>
            <a:ext uri="{FF2B5EF4-FFF2-40B4-BE49-F238E27FC236}">
              <a16:creationId xmlns:a16="http://schemas.microsoft.com/office/drawing/2014/main" id="{43BF6160-D1B8-417A-BFF4-4E9A9E21608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8" name="Text Box 1803">
          <a:extLst>
            <a:ext uri="{FF2B5EF4-FFF2-40B4-BE49-F238E27FC236}">
              <a16:creationId xmlns:a16="http://schemas.microsoft.com/office/drawing/2014/main" id="{50A7036A-D949-45C5-9150-63466CB8A39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39" name="Text Box 1804">
          <a:extLst>
            <a:ext uri="{FF2B5EF4-FFF2-40B4-BE49-F238E27FC236}">
              <a16:creationId xmlns:a16="http://schemas.microsoft.com/office/drawing/2014/main" id="{3C7361E9-96A5-4BD3-89B2-62714BC4BA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0" name="Text Box 1805">
          <a:extLst>
            <a:ext uri="{FF2B5EF4-FFF2-40B4-BE49-F238E27FC236}">
              <a16:creationId xmlns:a16="http://schemas.microsoft.com/office/drawing/2014/main" id="{218FFBCB-1CCD-44D1-B9CC-83C250127B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1" name="Text Box 1806">
          <a:extLst>
            <a:ext uri="{FF2B5EF4-FFF2-40B4-BE49-F238E27FC236}">
              <a16:creationId xmlns:a16="http://schemas.microsoft.com/office/drawing/2014/main" id="{1B0F9C6C-4181-486F-9788-EA2D57C20E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2" name="Text Box 1807">
          <a:extLst>
            <a:ext uri="{FF2B5EF4-FFF2-40B4-BE49-F238E27FC236}">
              <a16:creationId xmlns:a16="http://schemas.microsoft.com/office/drawing/2014/main" id="{960881DF-8719-49EA-8CE3-94EA0DC521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3" name="Text Box 1808">
          <a:extLst>
            <a:ext uri="{FF2B5EF4-FFF2-40B4-BE49-F238E27FC236}">
              <a16:creationId xmlns:a16="http://schemas.microsoft.com/office/drawing/2014/main" id="{97B0B81F-F95C-4AAD-8745-47891F7E532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4" name="Text Box 1809">
          <a:extLst>
            <a:ext uri="{FF2B5EF4-FFF2-40B4-BE49-F238E27FC236}">
              <a16:creationId xmlns:a16="http://schemas.microsoft.com/office/drawing/2014/main" id="{144936A5-3271-4842-B49F-734EDB1B967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5" name="Text Box 1810">
          <a:extLst>
            <a:ext uri="{FF2B5EF4-FFF2-40B4-BE49-F238E27FC236}">
              <a16:creationId xmlns:a16="http://schemas.microsoft.com/office/drawing/2014/main" id="{9BB082D9-D576-444B-B038-A1DB23FC9E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6" name="Text Box 1811">
          <a:extLst>
            <a:ext uri="{FF2B5EF4-FFF2-40B4-BE49-F238E27FC236}">
              <a16:creationId xmlns:a16="http://schemas.microsoft.com/office/drawing/2014/main" id="{4CD436C2-1FD2-4F1C-B547-4E91DBF683F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7" name="Text Box 1812">
          <a:extLst>
            <a:ext uri="{FF2B5EF4-FFF2-40B4-BE49-F238E27FC236}">
              <a16:creationId xmlns:a16="http://schemas.microsoft.com/office/drawing/2014/main" id="{BD5A7FB5-BFB2-4780-A5AF-CC8355C8E3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8" name="Text Box 1813">
          <a:extLst>
            <a:ext uri="{FF2B5EF4-FFF2-40B4-BE49-F238E27FC236}">
              <a16:creationId xmlns:a16="http://schemas.microsoft.com/office/drawing/2014/main" id="{E3B06DE8-BC27-4EBB-B315-5EB30B61C68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49" name="Text Box 1814">
          <a:extLst>
            <a:ext uri="{FF2B5EF4-FFF2-40B4-BE49-F238E27FC236}">
              <a16:creationId xmlns:a16="http://schemas.microsoft.com/office/drawing/2014/main" id="{CEA36341-BCC0-446B-A7BB-C394D2A638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0" name="Text Box 1815">
          <a:extLst>
            <a:ext uri="{FF2B5EF4-FFF2-40B4-BE49-F238E27FC236}">
              <a16:creationId xmlns:a16="http://schemas.microsoft.com/office/drawing/2014/main" id="{9FCBA965-27B5-4CBF-B3D3-17C794CD46D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1" name="Text Box 1816">
          <a:extLst>
            <a:ext uri="{FF2B5EF4-FFF2-40B4-BE49-F238E27FC236}">
              <a16:creationId xmlns:a16="http://schemas.microsoft.com/office/drawing/2014/main" id="{ABD8748A-AD38-4C59-9D5A-EB8647AAA4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2" name="Text Box 1817">
          <a:extLst>
            <a:ext uri="{FF2B5EF4-FFF2-40B4-BE49-F238E27FC236}">
              <a16:creationId xmlns:a16="http://schemas.microsoft.com/office/drawing/2014/main" id="{F35DAC51-DAFF-4731-A9D2-745C602C9CC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3" name="Text Box 1818">
          <a:extLst>
            <a:ext uri="{FF2B5EF4-FFF2-40B4-BE49-F238E27FC236}">
              <a16:creationId xmlns:a16="http://schemas.microsoft.com/office/drawing/2014/main" id="{9F92C5FF-E16D-44D0-983D-687D4B2A92C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4" name="Text Box 1819">
          <a:extLst>
            <a:ext uri="{FF2B5EF4-FFF2-40B4-BE49-F238E27FC236}">
              <a16:creationId xmlns:a16="http://schemas.microsoft.com/office/drawing/2014/main" id="{79F943D1-EFBA-44B3-9B5F-6465AA69BF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5" name="Text Box 1820">
          <a:extLst>
            <a:ext uri="{FF2B5EF4-FFF2-40B4-BE49-F238E27FC236}">
              <a16:creationId xmlns:a16="http://schemas.microsoft.com/office/drawing/2014/main" id="{D2DDF96C-361A-4621-A6F5-8CBA20A644F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6" name="Text Box 1821">
          <a:extLst>
            <a:ext uri="{FF2B5EF4-FFF2-40B4-BE49-F238E27FC236}">
              <a16:creationId xmlns:a16="http://schemas.microsoft.com/office/drawing/2014/main" id="{B7E12D64-DC8D-440E-99E9-1A572E41E6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7" name="Text Box 1822">
          <a:extLst>
            <a:ext uri="{FF2B5EF4-FFF2-40B4-BE49-F238E27FC236}">
              <a16:creationId xmlns:a16="http://schemas.microsoft.com/office/drawing/2014/main" id="{E5482E0B-5C7E-4D2A-AD9F-B195565BD5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8" name="Text Box 1823">
          <a:extLst>
            <a:ext uri="{FF2B5EF4-FFF2-40B4-BE49-F238E27FC236}">
              <a16:creationId xmlns:a16="http://schemas.microsoft.com/office/drawing/2014/main" id="{3438E412-1817-42D1-AC03-165359B1316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59" name="Text Box 1824">
          <a:extLst>
            <a:ext uri="{FF2B5EF4-FFF2-40B4-BE49-F238E27FC236}">
              <a16:creationId xmlns:a16="http://schemas.microsoft.com/office/drawing/2014/main" id="{272FA82A-6CD8-4C56-AFB3-01F1A881682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0" name="Text Box 1825">
          <a:extLst>
            <a:ext uri="{FF2B5EF4-FFF2-40B4-BE49-F238E27FC236}">
              <a16:creationId xmlns:a16="http://schemas.microsoft.com/office/drawing/2014/main" id="{ED51C45C-A0FD-4A0C-AB54-442BD06C548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1" name="Text Box 1826">
          <a:extLst>
            <a:ext uri="{FF2B5EF4-FFF2-40B4-BE49-F238E27FC236}">
              <a16:creationId xmlns:a16="http://schemas.microsoft.com/office/drawing/2014/main" id="{F011BCFC-0132-4DC9-A3AF-0557A70E06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2" name="Text Box 1827">
          <a:extLst>
            <a:ext uri="{FF2B5EF4-FFF2-40B4-BE49-F238E27FC236}">
              <a16:creationId xmlns:a16="http://schemas.microsoft.com/office/drawing/2014/main" id="{A3166FE1-0A00-4ACA-BF25-66ACE998EB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3" name="Text Box 1828">
          <a:extLst>
            <a:ext uri="{FF2B5EF4-FFF2-40B4-BE49-F238E27FC236}">
              <a16:creationId xmlns:a16="http://schemas.microsoft.com/office/drawing/2014/main" id="{B1A22926-A8E2-460C-8959-A1297B9D1F2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4" name="Text Box 1829">
          <a:extLst>
            <a:ext uri="{FF2B5EF4-FFF2-40B4-BE49-F238E27FC236}">
              <a16:creationId xmlns:a16="http://schemas.microsoft.com/office/drawing/2014/main" id="{F71559D4-BC87-4A65-B3DF-F26B06D672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5" name="Text Box 1830">
          <a:extLst>
            <a:ext uri="{FF2B5EF4-FFF2-40B4-BE49-F238E27FC236}">
              <a16:creationId xmlns:a16="http://schemas.microsoft.com/office/drawing/2014/main" id="{F475E915-11C5-4391-9575-C558B4F4950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6" name="Text Box 1831">
          <a:extLst>
            <a:ext uri="{FF2B5EF4-FFF2-40B4-BE49-F238E27FC236}">
              <a16:creationId xmlns:a16="http://schemas.microsoft.com/office/drawing/2014/main" id="{A2F3A702-DA51-434E-9C0F-8B1CC815ED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7" name="Text Box 1832">
          <a:extLst>
            <a:ext uri="{FF2B5EF4-FFF2-40B4-BE49-F238E27FC236}">
              <a16:creationId xmlns:a16="http://schemas.microsoft.com/office/drawing/2014/main" id="{B95B7335-6993-455F-BC15-82C56784635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8" name="Text Box 1833">
          <a:extLst>
            <a:ext uri="{FF2B5EF4-FFF2-40B4-BE49-F238E27FC236}">
              <a16:creationId xmlns:a16="http://schemas.microsoft.com/office/drawing/2014/main" id="{3396C3E9-F399-421F-9736-4B0461BDA5B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69" name="Text Box 1834">
          <a:extLst>
            <a:ext uri="{FF2B5EF4-FFF2-40B4-BE49-F238E27FC236}">
              <a16:creationId xmlns:a16="http://schemas.microsoft.com/office/drawing/2014/main" id="{6B04E980-DC74-4D59-998F-8EDD949D96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0" name="Text Box 1835">
          <a:extLst>
            <a:ext uri="{FF2B5EF4-FFF2-40B4-BE49-F238E27FC236}">
              <a16:creationId xmlns:a16="http://schemas.microsoft.com/office/drawing/2014/main" id="{3BEDA9E5-6BED-4056-8621-74060F6495C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1" name="Text Box 1836">
          <a:extLst>
            <a:ext uri="{FF2B5EF4-FFF2-40B4-BE49-F238E27FC236}">
              <a16:creationId xmlns:a16="http://schemas.microsoft.com/office/drawing/2014/main" id="{496C39F2-BDA8-47DB-9370-A5ECA379545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2" name="Text Box 1837">
          <a:extLst>
            <a:ext uri="{FF2B5EF4-FFF2-40B4-BE49-F238E27FC236}">
              <a16:creationId xmlns:a16="http://schemas.microsoft.com/office/drawing/2014/main" id="{95F263DA-E648-4D83-987C-0933DA2ED78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3" name="Text Box 1838">
          <a:extLst>
            <a:ext uri="{FF2B5EF4-FFF2-40B4-BE49-F238E27FC236}">
              <a16:creationId xmlns:a16="http://schemas.microsoft.com/office/drawing/2014/main" id="{49B660D5-74D9-4EFD-A3E7-DA53552BB1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4" name="Text Box 1839">
          <a:extLst>
            <a:ext uri="{FF2B5EF4-FFF2-40B4-BE49-F238E27FC236}">
              <a16:creationId xmlns:a16="http://schemas.microsoft.com/office/drawing/2014/main" id="{A5675C2E-0804-459F-8B1A-53A50477AC7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5" name="Text Box 1840">
          <a:extLst>
            <a:ext uri="{FF2B5EF4-FFF2-40B4-BE49-F238E27FC236}">
              <a16:creationId xmlns:a16="http://schemas.microsoft.com/office/drawing/2014/main" id="{2CC7C5DB-C05F-485F-8D9D-92114E58C8F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6" name="Text Box 1841">
          <a:extLst>
            <a:ext uri="{FF2B5EF4-FFF2-40B4-BE49-F238E27FC236}">
              <a16:creationId xmlns:a16="http://schemas.microsoft.com/office/drawing/2014/main" id="{A705FBC8-1CAA-430F-B568-310398A469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7" name="Text Box 1842">
          <a:extLst>
            <a:ext uri="{FF2B5EF4-FFF2-40B4-BE49-F238E27FC236}">
              <a16:creationId xmlns:a16="http://schemas.microsoft.com/office/drawing/2014/main" id="{6E6D3526-7F6B-4DC4-B24E-7FEFC40BE0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8" name="Text Box 1843">
          <a:extLst>
            <a:ext uri="{FF2B5EF4-FFF2-40B4-BE49-F238E27FC236}">
              <a16:creationId xmlns:a16="http://schemas.microsoft.com/office/drawing/2014/main" id="{D1B8C76C-8A79-45B0-B67F-75BB12F703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79" name="Text Box 1844">
          <a:extLst>
            <a:ext uri="{FF2B5EF4-FFF2-40B4-BE49-F238E27FC236}">
              <a16:creationId xmlns:a16="http://schemas.microsoft.com/office/drawing/2014/main" id="{D55867BE-89F2-482F-A7D3-2372D082F03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0" name="Text Box 1845">
          <a:extLst>
            <a:ext uri="{FF2B5EF4-FFF2-40B4-BE49-F238E27FC236}">
              <a16:creationId xmlns:a16="http://schemas.microsoft.com/office/drawing/2014/main" id="{B8898238-6338-496D-AB82-B3D71D3DF5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1" name="Text Box 1846">
          <a:extLst>
            <a:ext uri="{FF2B5EF4-FFF2-40B4-BE49-F238E27FC236}">
              <a16:creationId xmlns:a16="http://schemas.microsoft.com/office/drawing/2014/main" id="{BD1B3614-3F33-4CC2-8E10-0B93E59298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2" name="Text Box 1847">
          <a:extLst>
            <a:ext uri="{FF2B5EF4-FFF2-40B4-BE49-F238E27FC236}">
              <a16:creationId xmlns:a16="http://schemas.microsoft.com/office/drawing/2014/main" id="{9D338F3D-F22A-45A7-9F88-71A928AAFEC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3" name="Text Box 1848">
          <a:extLst>
            <a:ext uri="{FF2B5EF4-FFF2-40B4-BE49-F238E27FC236}">
              <a16:creationId xmlns:a16="http://schemas.microsoft.com/office/drawing/2014/main" id="{A9A27C99-85D0-4326-9A3B-FF1BBDAB06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4" name="Text Box 1849">
          <a:extLst>
            <a:ext uri="{FF2B5EF4-FFF2-40B4-BE49-F238E27FC236}">
              <a16:creationId xmlns:a16="http://schemas.microsoft.com/office/drawing/2014/main" id="{CD0D974C-9450-45AA-B76C-056EA4CB9E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5" name="Text Box 1850">
          <a:extLst>
            <a:ext uri="{FF2B5EF4-FFF2-40B4-BE49-F238E27FC236}">
              <a16:creationId xmlns:a16="http://schemas.microsoft.com/office/drawing/2014/main" id="{3E8FD4F9-9B06-44C6-9FF0-3E8E2D8BBE8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6" name="Text Box 1851">
          <a:extLst>
            <a:ext uri="{FF2B5EF4-FFF2-40B4-BE49-F238E27FC236}">
              <a16:creationId xmlns:a16="http://schemas.microsoft.com/office/drawing/2014/main" id="{F13E76CD-7312-463C-BD84-EA6AB88595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7" name="Text Box 1852">
          <a:extLst>
            <a:ext uri="{FF2B5EF4-FFF2-40B4-BE49-F238E27FC236}">
              <a16:creationId xmlns:a16="http://schemas.microsoft.com/office/drawing/2014/main" id="{C669AF8C-EBA2-4032-B9C2-A20C0AC10E8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488" name="Text Box 1853">
          <a:extLst>
            <a:ext uri="{FF2B5EF4-FFF2-40B4-BE49-F238E27FC236}">
              <a16:creationId xmlns:a16="http://schemas.microsoft.com/office/drawing/2014/main" id="{7F9785E6-4410-4EF0-915D-0A494288FC1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89" name="Text Box 1854">
          <a:extLst>
            <a:ext uri="{FF2B5EF4-FFF2-40B4-BE49-F238E27FC236}">
              <a16:creationId xmlns:a16="http://schemas.microsoft.com/office/drawing/2014/main" id="{FD367613-3C57-46A0-9089-6008C2C2678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0" name="Text Box 1855">
          <a:extLst>
            <a:ext uri="{FF2B5EF4-FFF2-40B4-BE49-F238E27FC236}">
              <a16:creationId xmlns:a16="http://schemas.microsoft.com/office/drawing/2014/main" id="{818C1E1C-1810-4484-AC2C-E4D4138C886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1" name="Text Box 1856">
          <a:extLst>
            <a:ext uri="{FF2B5EF4-FFF2-40B4-BE49-F238E27FC236}">
              <a16:creationId xmlns:a16="http://schemas.microsoft.com/office/drawing/2014/main" id="{A572F950-7CEC-4984-98CD-B2FF031E9C8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2" name="Text Box 1857">
          <a:extLst>
            <a:ext uri="{FF2B5EF4-FFF2-40B4-BE49-F238E27FC236}">
              <a16:creationId xmlns:a16="http://schemas.microsoft.com/office/drawing/2014/main" id="{C591B3FE-33B0-407C-BEFC-5F7C6365D52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3" name="Text Box 1858">
          <a:extLst>
            <a:ext uri="{FF2B5EF4-FFF2-40B4-BE49-F238E27FC236}">
              <a16:creationId xmlns:a16="http://schemas.microsoft.com/office/drawing/2014/main" id="{39FFA613-99D5-488E-BCEC-ADE6684047D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4" name="Text Box 1859">
          <a:extLst>
            <a:ext uri="{FF2B5EF4-FFF2-40B4-BE49-F238E27FC236}">
              <a16:creationId xmlns:a16="http://schemas.microsoft.com/office/drawing/2014/main" id="{C0C5C2F8-05C2-463A-8B73-5136A531443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5" name="Text Box 1860">
          <a:extLst>
            <a:ext uri="{FF2B5EF4-FFF2-40B4-BE49-F238E27FC236}">
              <a16:creationId xmlns:a16="http://schemas.microsoft.com/office/drawing/2014/main" id="{F40604C9-248B-4EE3-B7D0-94D2E8E369D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6" name="Text Box 1861">
          <a:extLst>
            <a:ext uri="{FF2B5EF4-FFF2-40B4-BE49-F238E27FC236}">
              <a16:creationId xmlns:a16="http://schemas.microsoft.com/office/drawing/2014/main" id="{CE4EE600-DC45-4012-91A7-DAF3A2203AB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7" name="Text Box 1862">
          <a:extLst>
            <a:ext uri="{FF2B5EF4-FFF2-40B4-BE49-F238E27FC236}">
              <a16:creationId xmlns:a16="http://schemas.microsoft.com/office/drawing/2014/main" id="{07A5A309-35CE-456A-ADE5-A6B2876F1E0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8" name="Text Box 1863">
          <a:extLst>
            <a:ext uri="{FF2B5EF4-FFF2-40B4-BE49-F238E27FC236}">
              <a16:creationId xmlns:a16="http://schemas.microsoft.com/office/drawing/2014/main" id="{B590F97C-920F-40AA-8DCF-6502A6E293F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499" name="Text Box 1864">
          <a:extLst>
            <a:ext uri="{FF2B5EF4-FFF2-40B4-BE49-F238E27FC236}">
              <a16:creationId xmlns:a16="http://schemas.microsoft.com/office/drawing/2014/main" id="{2B306436-AEA6-4464-9E61-79B12996414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00" name="Text Box 1865">
          <a:extLst>
            <a:ext uri="{FF2B5EF4-FFF2-40B4-BE49-F238E27FC236}">
              <a16:creationId xmlns:a16="http://schemas.microsoft.com/office/drawing/2014/main" id="{47335F87-CBE5-4EA7-A7DC-97D41881BEA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01" name="Text Box 1866">
          <a:extLst>
            <a:ext uri="{FF2B5EF4-FFF2-40B4-BE49-F238E27FC236}">
              <a16:creationId xmlns:a16="http://schemas.microsoft.com/office/drawing/2014/main" id="{93FF3267-96D6-4605-963D-7F6E82DC707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02" name="Text Box 1867">
          <a:extLst>
            <a:ext uri="{FF2B5EF4-FFF2-40B4-BE49-F238E27FC236}">
              <a16:creationId xmlns:a16="http://schemas.microsoft.com/office/drawing/2014/main" id="{0C5D3152-0869-4DFE-9AB3-7EFCA4491E7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503" name="Text Box 1868">
          <a:extLst>
            <a:ext uri="{FF2B5EF4-FFF2-40B4-BE49-F238E27FC236}">
              <a16:creationId xmlns:a16="http://schemas.microsoft.com/office/drawing/2014/main" id="{5F6E5EB1-2733-4C25-B4BF-0E60B986B90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504" name="Text Box 1869">
          <a:extLst>
            <a:ext uri="{FF2B5EF4-FFF2-40B4-BE49-F238E27FC236}">
              <a16:creationId xmlns:a16="http://schemas.microsoft.com/office/drawing/2014/main" id="{38C2EE36-BA9F-45F4-BC8E-0E2C6374EFC2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505" name="Text Box 1870">
          <a:extLst>
            <a:ext uri="{FF2B5EF4-FFF2-40B4-BE49-F238E27FC236}">
              <a16:creationId xmlns:a16="http://schemas.microsoft.com/office/drawing/2014/main" id="{47ABB570-7B7B-49C6-926D-03AB2DD232D6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506" name="Text Box 1871">
          <a:extLst>
            <a:ext uri="{FF2B5EF4-FFF2-40B4-BE49-F238E27FC236}">
              <a16:creationId xmlns:a16="http://schemas.microsoft.com/office/drawing/2014/main" id="{D8753A00-81D1-484B-86A4-5300218B5784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07" name="Text Box 1876">
          <a:extLst>
            <a:ext uri="{FF2B5EF4-FFF2-40B4-BE49-F238E27FC236}">
              <a16:creationId xmlns:a16="http://schemas.microsoft.com/office/drawing/2014/main" id="{A62C2465-E30B-4A9C-A679-70097447A98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08" name="Text Box 1877">
          <a:extLst>
            <a:ext uri="{FF2B5EF4-FFF2-40B4-BE49-F238E27FC236}">
              <a16:creationId xmlns:a16="http://schemas.microsoft.com/office/drawing/2014/main" id="{9CD08DFD-EC25-4BE7-BE06-112A26F3A6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09" name="Text Box 1878">
          <a:extLst>
            <a:ext uri="{FF2B5EF4-FFF2-40B4-BE49-F238E27FC236}">
              <a16:creationId xmlns:a16="http://schemas.microsoft.com/office/drawing/2014/main" id="{8D77F66E-3CED-4EB7-8CD0-65519CC7B7A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0" name="Text Box 1879">
          <a:extLst>
            <a:ext uri="{FF2B5EF4-FFF2-40B4-BE49-F238E27FC236}">
              <a16:creationId xmlns:a16="http://schemas.microsoft.com/office/drawing/2014/main" id="{53EA3B0A-9217-4AD4-8077-09AE3FA679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1" name="Text Box 1880">
          <a:extLst>
            <a:ext uri="{FF2B5EF4-FFF2-40B4-BE49-F238E27FC236}">
              <a16:creationId xmlns:a16="http://schemas.microsoft.com/office/drawing/2014/main" id="{71CA8F8B-6800-4C3F-977E-174396664F0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2" name="Text Box 1881">
          <a:extLst>
            <a:ext uri="{FF2B5EF4-FFF2-40B4-BE49-F238E27FC236}">
              <a16:creationId xmlns:a16="http://schemas.microsoft.com/office/drawing/2014/main" id="{6903FD1F-C790-4462-A166-087273B7F99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3" name="Text Box 1882">
          <a:extLst>
            <a:ext uri="{FF2B5EF4-FFF2-40B4-BE49-F238E27FC236}">
              <a16:creationId xmlns:a16="http://schemas.microsoft.com/office/drawing/2014/main" id="{12E573C4-0507-4DAA-904B-C9E2A1462E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4" name="Text Box 1883">
          <a:extLst>
            <a:ext uri="{FF2B5EF4-FFF2-40B4-BE49-F238E27FC236}">
              <a16:creationId xmlns:a16="http://schemas.microsoft.com/office/drawing/2014/main" id="{13038A7F-71A0-46AE-814D-C0A49ACB40A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5" name="Text Box 1884">
          <a:extLst>
            <a:ext uri="{FF2B5EF4-FFF2-40B4-BE49-F238E27FC236}">
              <a16:creationId xmlns:a16="http://schemas.microsoft.com/office/drawing/2014/main" id="{D0F06B5F-FDB5-41BE-88BE-6A27EF0BB7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6" name="Text Box 1885">
          <a:extLst>
            <a:ext uri="{FF2B5EF4-FFF2-40B4-BE49-F238E27FC236}">
              <a16:creationId xmlns:a16="http://schemas.microsoft.com/office/drawing/2014/main" id="{541167E7-8E04-48D3-80F5-B14C54020E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7" name="Text Box 1886">
          <a:extLst>
            <a:ext uri="{FF2B5EF4-FFF2-40B4-BE49-F238E27FC236}">
              <a16:creationId xmlns:a16="http://schemas.microsoft.com/office/drawing/2014/main" id="{7EB60F29-E957-4D80-943C-F9FDAD3757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8" name="Text Box 1887">
          <a:extLst>
            <a:ext uri="{FF2B5EF4-FFF2-40B4-BE49-F238E27FC236}">
              <a16:creationId xmlns:a16="http://schemas.microsoft.com/office/drawing/2014/main" id="{E8ACF458-C909-4560-853A-37FCB45EE84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19" name="Text Box 1888">
          <a:extLst>
            <a:ext uri="{FF2B5EF4-FFF2-40B4-BE49-F238E27FC236}">
              <a16:creationId xmlns:a16="http://schemas.microsoft.com/office/drawing/2014/main" id="{A1AB26AD-7869-4CD1-82C9-50F48B805F2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0" name="Text Box 1889">
          <a:extLst>
            <a:ext uri="{FF2B5EF4-FFF2-40B4-BE49-F238E27FC236}">
              <a16:creationId xmlns:a16="http://schemas.microsoft.com/office/drawing/2014/main" id="{7AAB7C83-3993-4C6E-9A81-50D4445A35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1" name="Text Box 1890">
          <a:extLst>
            <a:ext uri="{FF2B5EF4-FFF2-40B4-BE49-F238E27FC236}">
              <a16:creationId xmlns:a16="http://schemas.microsoft.com/office/drawing/2014/main" id="{A0E6FBC1-C9D9-4D1A-83AE-50D11308A2D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2" name="Text Box 1891">
          <a:extLst>
            <a:ext uri="{FF2B5EF4-FFF2-40B4-BE49-F238E27FC236}">
              <a16:creationId xmlns:a16="http://schemas.microsoft.com/office/drawing/2014/main" id="{C6F823E9-68FB-4AA2-91AA-98DDA525835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3" name="Text Box 1892">
          <a:extLst>
            <a:ext uri="{FF2B5EF4-FFF2-40B4-BE49-F238E27FC236}">
              <a16:creationId xmlns:a16="http://schemas.microsoft.com/office/drawing/2014/main" id="{7829C7AC-4D3C-4314-B35D-0780A20A8C5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4" name="Text Box 1893">
          <a:extLst>
            <a:ext uri="{FF2B5EF4-FFF2-40B4-BE49-F238E27FC236}">
              <a16:creationId xmlns:a16="http://schemas.microsoft.com/office/drawing/2014/main" id="{52061A20-41FF-49DE-8B5A-EDF13842787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5" name="Text Box 1894">
          <a:extLst>
            <a:ext uri="{FF2B5EF4-FFF2-40B4-BE49-F238E27FC236}">
              <a16:creationId xmlns:a16="http://schemas.microsoft.com/office/drawing/2014/main" id="{D8DBD17A-05C4-4794-AE68-0FA82390FD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6" name="Text Box 1895">
          <a:extLst>
            <a:ext uri="{FF2B5EF4-FFF2-40B4-BE49-F238E27FC236}">
              <a16:creationId xmlns:a16="http://schemas.microsoft.com/office/drawing/2014/main" id="{DF15E8EB-128E-4271-BF4D-B77732786C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7" name="Text Box 1896">
          <a:extLst>
            <a:ext uri="{FF2B5EF4-FFF2-40B4-BE49-F238E27FC236}">
              <a16:creationId xmlns:a16="http://schemas.microsoft.com/office/drawing/2014/main" id="{A7AA78C3-3AFA-4508-8AF3-FA983C4C80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8" name="Text Box 1897">
          <a:extLst>
            <a:ext uri="{FF2B5EF4-FFF2-40B4-BE49-F238E27FC236}">
              <a16:creationId xmlns:a16="http://schemas.microsoft.com/office/drawing/2014/main" id="{5D8020AD-7FEB-4BEA-A411-7713A50137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29" name="Text Box 1898">
          <a:extLst>
            <a:ext uri="{FF2B5EF4-FFF2-40B4-BE49-F238E27FC236}">
              <a16:creationId xmlns:a16="http://schemas.microsoft.com/office/drawing/2014/main" id="{A17FD4E1-889F-4BDD-AE85-6A7D49667C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0" name="Text Box 1899">
          <a:extLst>
            <a:ext uri="{FF2B5EF4-FFF2-40B4-BE49-F238E27FC236}">
              <a16:creationId xmlns:a16="http://schemas.microsoft.com/office/drawing/2014/main" id="{77A1AF9B-0501-4264-B608-942ADD2D9E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1" name="Text Box 1900">
          <a:extLst>
            <a:ext uri="{FF2B5EF4-FFF2-40B4-BE49-F238E27FC236}">
              <a16:creationId xmlns:a16="http://schemas.microsoft.com/office/drawing/2014/main" id="{F7D9532F-8EA7-4D38-9462-5FBAFD252E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2" name="Text Box 1901">
          <a:extLst>
            <a:ext uri="{FF2B5EF4-FFF2-40B4-BE49-F238E27FC236}">
              <a16:creationId xmlns:a16="http://schemas.microsoft.com/office/drawing/2014/main" id="{DB89A1A3-644E-44C4-9192-3B09D7259F3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3" name="Text Box 1902">
          <a:extLst>
            <a:ext uri="{FF2B5EF4-FFF2-40B4-BE49-F238E27FC236}">
              <a16:creationId xmlns:a16="http://schemas.microsoft.com/office/drawing/2014/main" id="{5DE4349E-E29D-4384-BE9A-16C0104C1D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4" name="Text Box 1903">
          <a:extLst>
            <a:ext uri="{FF2B5EF4-FFF2-40B4-BE49-F238E27FC236}">
              <a16:creationId xmlns:a16="http://schemas.microsoft.com/office/drawing/2014/main" id="{0E8B598C-6AA9-4293-A8F1-E42C138ABC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5" name="Text Box 1904">
          <a:extLst>
            <a:ext uri="{FF2B5EF4-FFF2-40B4-BE49-F238E27FC236}">
              <a16:creationId xmlns:a16="http://schemas.microsoft.com/office/drawing/2014/main" id="{68B0D14D-3B91-47A8-840E-D2F78A0DE3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6" name="Text Box 1905">
          <a:extLst>
            <a:ext uri="{FF2B5EF4-FFF2-40B4-BE49-F238E27FC236}">
              <a16:creationId xmlns:a16="http://schemas.microsoft.com/office/drawing/2014/main" id="{9DE06788-97BA-446D-9259-6C337DB049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7" name="Text Box 1906">
          <a:extLst>
            <a:ext uri="{FF2B5EF4-FFF2-40B4-BE49-F238E27FC236}">
              <a16:creationId xmlns:a16="http://schemas.microsoft.com/office/drawing/2014/main" id="{140E5088-6902-466A-BC61-EE390B5BD5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8" name="Text Box 1907">
          <a:extLst>
            <a:ext uri="{FF2B5EF4-FFF2-40B4-BE49-F238E27FC236}">
              <a16:creationId xmlns:a16="http://schemas.microsoft.com/office/drawing/2014/main" id="{EF78C2C7-D44D-4AB2-BC7E-DD502FB970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39" name="Text Box 1908">
          <a:extLst>
            <a:ext uri="{FF2B5EF4-FFF2-40B4-BE49-F238E27FC236}">
              <a16:creationId xmlns:a16="http://schemas.microsoft.com/office/drawing/2014/main" id="{98252C1C-058C-49A5-8CF0-FC8362BB09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0" name="Text Box 1909">
          <a:extLst>
            <a:ext uri="{FF2B5EF4-FFF2-40B4-BE49-F238E27FC236}">
              <a16:creationId xmlns:a16="http://schemas.microsoft.com/office/drawing/2014/main" id="{9BCC6A80-4D30-466E-88A1-C3AD016BF7D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1" name="Text Box 1910">
          <a:extLst>
            <a:ext uri="{FF2B5EF4-FFF2-40B4-BE49-F238E27FC236}">
              <a16:creationId xmlns:a16="http://schemas.microsoft.com/office/drawing/2014/main" id="{0A3D54F1-D6DF-4310-A144-677CE7B0924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2" name="Text Box 1911">
          <a:extLst>
            <a:ext uri="{FF2B5EF4-FFF2-40B4-BE49-F238E27FC236}">
              <a16:creationId xmlns:a16="http://schemas.microsoft.com/office/drawing/2014/main" id="{6FDFA0CA-41B0-4559-ACBC-D8E7E285EA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3" name="Text Box 1912">
          <a:extLst>
            <a:ext uri="{FF2B5EF4-FFF2-40B4-BE49-F238E27FC236}">
              <a16:creationId xmlns:a16="http://schemas.microsoft.com/office/drawing/2014/main" id="{A61C3CF9-13F0-4C65-8957-513721542A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4" name="Text Box 1913">
          <a:extLst>
            <a:ext uri="{FF2B5EF4-FFF2-40B4-BE49-F238E27FC236}">
              <a16:creationId xmlns:a16="http://schemas.microsoft.com/office/drawing/2014/main" id="{D83331EF-1176-42E8-97DF-0A4B4D59DA3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5" name="Text Box 1914">
          <a:extLst>
            <a:ext uri="{FF2B5EF4-FFF2-40B4-BE49-F238E27FC236}">
              <a16:creationId xmlns:a16="http://schemas.microsoft.com/office/drawing/2014/main" id="{B38DD290-8415-4FD3-8F25-E97848D7372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6" name="Text Box 1915">
          <a:extLst>
            <a:ext uri="{FF2B5EF4-FFF2-40B4-BE49-F238E27FC236}">
              <a16:creationId xmlns:a16="http://schemas.microsoft.com/office/drawing/2014/main" id="{4CF06491-9F90-4A02-8E8C-730E760AFD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7" name="Text Box 1916">
          <a:extLst>
            <a:ext uri="{FF2B5EF4-FFF2-40B4-BE49-F238E27FC236}">
              <a16:creationId xmlns:a16="http://schemas.microsoft.com/office/drawing/2014/main" id="{4C14E82F-42A0-4FBF-BD15-809BC62258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8" name="Text Box 1917">
          <a:extLst>
            <a:ext uri="{FF2B5EF4-FFF2-40B4-BE49-F238E27FC236}">
              <a16:creationId xmlns:a16="http://schemas.microsoft.com/office/drawing/2014/main" id="{4D1F4586-C8B7-4AC3-96EB-F0C91DCA5E2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49" name="Text Box 1918">
          <a:extLst>
            <a:ext uri="{FF2B5EF4-FFF2-40B4-BE49-F238E27FC236}">
              <a16:creationId xmlns:a16="http://schemas.microsoft.com/office/drawing/2014/main" id="{C4903704-AFE1-49FA-B81A-4EA784E17B9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0" name="Text Box 1919">
          <a:extLst>
            <a:ext uri="{FF2B5EF4-FFF2-40B4-BE49-F238E27FC236}">
              <a16:creationId xmlns:a16="http://schemas.microsoft.com/office/drawing/2014/main" id="{DD16D35A-F7CD-4560-839D-8797695FDC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1" name="Text Box 1920">
          <a:extLst>
            <a:ext uri="{FF2B5EF4-FFF2-40B4-BE49-F238E27FC236}">
              <a16:creationId xmlns:a16="http://schemas.microsoft.com/office/drawing/2014/main" id="{0EDD608B-F7A8-40CA-8E6E-47A70CB694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2" name="Text Box 1921">
          <a:extLst>
            <a:ext uri="{FF2B5EF4-FFF2-40B4-BE49-F238E27FC236}">
              <a16:creationId xmlns:a16="http://schemas.microsoft.com/office/drawing/2014/main" id="{83B33774-02DA-4926-8EAE-F3722E68122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3" name="Text Box 1922">
          <a:extLst>
            <a:ext uri="{FF2B5EF4-FFF2-40B4-BE49-F238E27FC236}">
              <a16:creationId xmlns:a16="http://schemas.microsoft.com/office/drawing/2014/main" id="{61BE6A81-E39D-46A4-AF89-AABCD3B869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4" name="Text Box 1923">
          <a:extLst>
            <a:ext uri="{FF2B5EF4-FFF2-40B4-BE49-F238E27FC236}">
              <a16:creationId xmlns:a16="http://schemas.microsoft.com/office/drawing/2014/main" id="{75C50999-3F7D-4FFB-A164-8B9E88A35C5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5" name="Text Box 1924">
          <a:extLst>
            <a:ext uri="{FF2B5EF4-FFF2-40B4-BE49-F238E27FC236}">
              <a16:creationId xmlns:a16="http://schemas.microsoft.com/office/drawing/2014/main" id="{3DF7A6B6-5E31-4A3B-BFE4-9FF448CA13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6" name="Text Box 1925">
          <a:extLst>
            <a:ext uri="{FF2B5EF4-FFF2-40B4-BE49-F238E27FC236}">
              <a16:creationId xmlns:a16="http://schemas.microsoft.com/office/drawing/2014/main" id="{DF31B677-4141-45B9-9EBE-54A745E6CE5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7" name="Text Box 1926">
          <a:extLst>
            <a:ext uri="{FF2B5EF4-FFF2-40B4-BE49-F238E27FC236}">
              <a16:creationId xmlns:a16="http://schemas.microsoft.com/office/drawing/2014/main" id="{E345357C-F2AA-4271-851E-33036110813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8" name="Text Box 1927">
          <a:extLst>
            <a:ext uri="{FF2B5EF4-FFF2-40B4-BE49-F238E27FC236}">
              <a16:creationId xmlns:a16="http://schemas.microsoft.com/office/drawing/2014/main" id="{A615F21D-5156-41D5-BE20-3E1FE36924A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59" name="Text Box 1928">
          <a:extLst>
            <a:ext uri="{FF2B5EF4-FFF2-40B4-BE49-F238E27FC236}">
              <a16:creationId xmlns:a16="http://schemas.microsoft.com/office/drawing/2014/main" id="{D2D44575-FD64-483E-8EE4-72716A83ECC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0" name="Text Box 1929">
          <a:extLst>
            <a:ext uri="{FF2B5EF4-FFF2-40B4-BE49-F238E27FC236}">
              <a16:creationId xmlns:a16="http://schemas.microsoft.com/office/drawing/2014/main" id="{4F8542A5-94DF-40B2-9734-0643BBAEC9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1" name="Text Box 1930">
          <a:extLst>
            <a:ext uri="{FF2B5EF4-FFF2-40B4-BE49-F238E27FC236}">
              <a16:creationId xmlns:a16="http://schemas.microsoft.com/office/drawing/2014/main" id="{540B360D-6E30-45DE-A2DC-5BE6CCEF1D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2" name="Text Box 1931">
          <a:extLst>
            <a:ext uri="{FF2B5EF4-FFF2-40B4-BE49-F238E27FC236}">
              <a16:creationId xmlns:a16="http://schemas.microsoft.com/office/drawing/2014/main" id="{4DFB13DA-BDF4-4135-9801-0D217DA0FC8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3" name="Text Box 1932">
          <a:extLst>
            <a:ext uri="{FF2B5EF4-FFF2-40B4-BE49-F238E27FC236}">
              <a16:creationId xmlns:a16="http://schemas.microsoft.com/office/drawing/2014/main" id="{F466B90D-CD2F-441E-912B-44A63FFCF3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4" name="Text Box 1933">
          <a:extLst>
            <a:ext uri="{FF2B5EF4-FFF2-40B4-BE49-F238E27FC236}">
              <a16:creationId xmlns:a16="http://schemas.microsoft.com/office/drawing/2014/main" id="{4D08BC20-8D6E-4929-905F-77B257209C7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5" name="Text Box 1934">
          <a:extLst>
            <a:ext uri="{FF2B5EF4-FFF2-40B4-BE49-F238E27FC236}">
              <a16:creationId xmlns:a16="http://schemas.microsoft.com/office/drawing/2014/main" id="{141D7FE6-E053-4D0B-8EE3-232D0A3198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6" name="Text Box 1935">
          <a:extLst>
            <a:ext uri="{FF2B5EF4-FFF2-40B4-BE49-F238E27FC236}">
              <a16:creationId xmlns:a16="http://schemas.microsoft.com/office/drawing/2014/main" id="{4B9F2EC4-3FA7-4F4E-AEAA-62B40F0153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7" name="Text Box 1936">
          <a:extLst>
            <a:ext uri="{FF2B5EF4-FFF2-40B4-BE49-F238E27FC236}">
              <a16:creationId xmlns:a16="http://schemas.microsoft.com/office/drawing/2014/main" id="{756135D1-13B8-4DC6-9B04-AF8F851E6A8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8" name="Text Box 1937">
          <a:extLst>
            <a:ext uri="{FF2B5EF4-FFF2-40B4-BE49-F238E27FC236}">
              <a16:creationId xmlns:a16="http://schemas.microsoft.com/office/drawing/2014/main" id="{FFCD96A8-E1B2-456E-B7A7-B2C1C1B5CB0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69" name="Text Box 1938">
          <a:extLst>
            <a:ext uri="{FF2B5EF4-FFF2-40B4-BE49-F238E27FC236}">
              <a16:creationId xmlns:a16="http://schemas.microsoft.com/office/drawing/2014/main" id="{04CB1208-1B38-49F5-A147-765DB80FE03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0" name="Text Box 1939">
          <a:extLst>
            <a:ext uri="{FF2B5EF4-FFF2-40B4-BE49-F238E27FC236}">
              <a16:creationId xmlns:a16="http://schemas.microsoft.com/office/drawing/2014/main" id="{D48012D3-9BAC-4E24-8A93-403B35AB9F2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1" name="Text Box 1940">
          <a:extLst>
            <a:ext uri="{FF2B5EF4-FFF2-40B4-BE49-F238E27FC236}">
              <a16:creationId xmlns:a16="http://schemas.microsoft.com/office/drawing/2014/main" id="{34F1E296-63D2-4B95-9DBC-48C44108E2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2" name="Text Box 1941">
          <a:extLst>
            <a:ext uri="{FF2B5EF4-FFF2-40B4-BE49-F238E27FC236}">
              <a16:creationId xmlns:a16="http://schemas.microsoft.com/office/drawing/2014/main" id="{AEAB048C-2EF6-44B4-A4C8-9C8EBD64410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3" name="Text Box 1942">
          <a:extLst>
            <a:ext uri="{FF2B5EF4-FFF2-40B4-BE49-F238E27FC236}">
              <a16:creationId xmlns:a16="http://schemas.microsoft.com/office/drawing/2014/main" id="{61A4EE92-4898-42A1-BAFB-07C3E1F75E3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4" name="Text Box 1943">
          <a:extLst>
            <a:ext uri="{FF2B5EF4-FFF2-40B4-BE49-F238E27FC236}">
              <a16:creationId xmlns:a16="http://schemas.microsoft.com/office/drawing/2014/main" id="{510E5256-1773-427B-881C-B30D9546E5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5" name="Text Box 1944">
          <a:extLst>
            <a:ext uri="{FF2B5EF4-FFF2-40B4-BE49-F238E27FC236}">
              <a16:creationId xmlns:a16="http://schemas.microsoft.com/office/drawing/2014/main" id="{BDB39FA7-332E-4800-9EEE-55FC28375F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6" name="Text Box 1945">
          <a:extLst>
            <a:ext uri="{FF2B5EF4-FFF2-40B4-BE49-F238E27FC236}">
              <a16:creationId xmlns:a16="http://schemas.microsoft.com/office/drawing/2014/main" id="{5D99C49A-F8EB-4D4E-8428-5D8ADE92976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7" name="Text Box 1946">
          <a:extLst>
            <a:ext uri="{FF2B5EF4-FFF2-40B4-BE49-F238E27FC236}">
              <a16:creationId xmlns:a16="http://schemas.microsoft.com/office/drawing/2014/main" id="{FDF442D3-A299-4429-9AE7-3415BF0D63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8" name="Text Box 1947">
          <a:extLst>
            <a:ext uri="{FF2B5EF4-FFF2-40B4-BE49-F238E27FC236}">
              <a16:creationId xmlns:a16="http://schemas.microsoft.com/office/drawing/2014/main" id="{689A0448-374E-4C34-A9BB-0809142959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79" name="Text Box 1948">
          <a:extLst>
            <a:ext uri="{FF2B5EF4-FFF2-40B4-BE49-F238E27FC236}">
              <a16:creationId xmlns:a16="http://schemas.microsoft.com/office/drawing/2014/main" id="{F88FCEE9-35F9-416C-B09E-1AEBDA72D3A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80" name="Text Box 1949">
          <a:extLst>
            <a:ext uri="{FF2B5EF4-FFF2-40B4-BE49-F238E27FC236}">
              <a16:creationId xmlns:a16="http://schemas.microsoft.com/office/drawing/2014/main" id="{3CBFE01D-89F4-451E-8614-6EA3895B87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81" name="Text Box 1950">
          <a:extLst>
            <a:ext uri="{FF2B5EF4-FFF2-40B4-BE49-F238E27FC236}">
              <a16:creationId xmlns:a16="http://schemas.microsoft.com/office/drawing/2014/main" id="{4FD67908-8619-4AC6-BF03-564EFABC98E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82" name="Text Box 1951">
          <a:extLst>
            <a:ext uri="{FF2B5EF4-FFF2-40B4-BE49-F238E27FC236}">
              <a16:creationId xmlns:a16="http://schemas.microsoft.com/office/drawing/2014/main" id="{D85E84F6-1DA0-4971-B85F-E6F15BCAC1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83" name="Text Box 1952">
          <a:extLst>
            <a:ext uri="{FF2B5EF4-FFF2-40B4-BE49-F238E27FC236}">
              <a16:creationId xmlns:a16="http://schemas.microsoft.com/office/drawing/2014/main" id="{EE2E85C4-F441-451A-A0A1-737EC833A8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584" name="Text Box 1953">
          <a:extLst>
            <a:ext uri="{FF2B5EF4-FFF2-40B4-BE49-F238E27FC236}">
              <a16:creationId xmlns:a16="http://schemas.microsoft.com/office/drawing/2014/main" id="{1D733D81-E919-46BB-83E6-8D3C52E36A5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85" name="Text Box 1954">
          <a:extLst>
            <a:ext uri="{FF2B5EF4-FFF2-40B4-BE49-F238E27FC236}">
              <a16:creationId xmlns:a16="http://schemas.microsoft.com/office/drawing/2014/main" id="{EA186B5B-2903-40B9-A7DB-6986F8957B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86" name="Text Box 1955">
          <a:extLst>
            <a:ext uri="{FF2B5EF4-FFF2-40B4-BE49-F238E27FC236}">
              <a16:creationId xmlns:a16="http://schemas.microsoft.com/office/drawing/2014/main" id="{B7E82D71-B2AD-4911-AAE2-936427291A2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87" name="Text Box 1956">
          <a:extLst>
            <a:ext uri="{FF2B5EF4-FFF2-40B4-BE49-F238E27FC236}">
              <a16:creationId xmlns:a16="http://schemas.microsoft.com/office/drawing/2014/main" id="{F806D819-57C8-4115-9DF5-D556091AF4A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88" name="Text Box 1957">
          <a:extLst>
            <a:ext uri="{FF2B5EF4-FFF2-40B4-BE49-F238E27FC236}">
              <a16:creationId xmlns:a16="http://schemas.microsoft.com/office/drawing/2014/main" id="{A8D1C9E5-392E-4D6B-8D72-98F2059059B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89" name="Text Box 1958">
          <a:extLst>
            <a:ext uri="{FF2B5EF4-FFF2-40B4-BE49-F238E27FC236}">
              <a16:creationId xmlns:a16="http://schemas.microsoft.com/office/drawing/2014/main" id="{EA7A7DDA-0770-47D6-A6F6-C4F943AC94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0" name="Text Box 1959">
          <a:extLst>
            <a:ext uri="{FF2B5EF4-FFF2-40B4-BE49-F238E27FC236}">
              <a16:creationId xmlns:a16="http://schemas.microsoft.com/office/drawing/2014/main" id="{9256DD85-3F8B-42E9-8612-745921D37B3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1" name="Text Box 1960">
          <a:extLst>
            <a:ext uri="{FF2B5EF4-FFF2-40B4-BE49-F238E27FC236}">
              <a16:creationId xmlns:a16="http://schemas.microsoft.com/office/drawing/2014/main" id="{E437221F-C751-483D-85A8-539846DA084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2" name="Text Box 1961">
          <a:extLst>
            <a:ext uri="{FF2B5EF4-FFF2-40B4-BE49-F238E27FC236}">
              <a16:creationId xmlns:a16="http://schemas.microsoft.com/office/drawing/2014/main" id="{A8338699-38CA-4B7C-AD77-A77FD4FC9DE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3" name="Text Box 1962">
          <a:extLst>
            <a:ext uri="{FF2B5EF4-FFF2-40B4-BE49-F238E27FC236}">
              <a16:creationId xmlns:a16="http://schemas.microsoft.com/office/drawing/2014/main" id="{6539A1FB-76D4-4BD9-9278-D13E73157EC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4" name="Text Box 1963">
          <a:extLst>
            <a:ext uri="{FF2B5EF4-FFF2-40B4-BE49-F238E27FC236}">
              <a16:creationId xmlns:a16="http://schemas.microsoft.com/office/drawing/2014/main" id="{1F740810-1DB3-41D5-A4F1-C99C948EF65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5" name="Text Box 1964">
          <a:extLst>
            <a:ext uri="{FF2B5EF4-FFF2-40B4-BE49-F238E27FC236}">
              <a16:creationId xmlns:a16="http://schemas.microsoft.com/office/drawing/2014/main" id="{D47934D0-D268-4E32-A57B-CB411DC3667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6" name="Text Box 1965">
          <a:extLst>
            <a:ext uri="{FF2B5EF4-FFF2-40B4-BE49-F238E27FC236}">
              <a16:creationId xmlns:a16="http://schemas.microsoft.com/office/drawing/2014/main" id="{635594EB-A9E8-4B59-BAE6-15CEE1F35A5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7" name="Text Box 1966">
          <a:extLst>
            <a:ext uri="{FF2B5EF4-FFF2-40B4-BE49-F238E27FC236}">
              <a16:creationId xmlns:a16="http://schemas.microsoft.com/office/drawing/2014/main" id="{57748087-0E4F-4E0D-8F33-E919405F8CA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598" name="Text Box 1967">
          <a:extLst>
            <a:ext uri="{FF2B5EF4-FFF2-40B4-BE49-F238E27FC236}">
              <a16:creationId xmlns:a16="http://schemas.microsoft.com/office/drawing/2014/main" id="{0F1A3A69-617E-4CC1-A9C9-31A3DBD7722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599" name="Text Box 1968">
          <a:extLst>
            <a:ext uri="{FF2B5EF4-FFF2-40B4-BE49-F238E27FC236}">
              <a16:creationId xmlns:a16="http://schemas.microsoft.com/office/drawing/2014/main" id="{6B99AC15-8321-4F3B-A8E8-C10C7D47A00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00" name="Text Box 1969">
          <a:extLst>
            <a:ext uri="{FF2B5EF4-FFF2-40B4-BE49-F238E27FC236}">
              <a16:creationId xmlns:a16="http://schemas.microsoft.com/office/drawing/2014/main" id="{BBC77C8B-4C93-4EC9-8EC7-FBD76D5DF22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01" name="Text Box 1970">
          <a:extLst>
            <a:ext uri="{FF2B5EF4-FFF2-40B4-BE49-F238E27FC236}">
              <a16:creationId xmlns:a16="http://schemas.microsoft.com/office/drawing/2014/main" id="{5EFF1DC4-727E-4844-8373-48AD3085642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02" name="Text Box 1971">
          <a:extLst>
            <a:ext uri="{FF2B5EF4-FFF2-40B4-BE49-F238E27FC236}">
              <a16:creationId xmlns:a16="http://schemas.microsoft.com/office/drawing/2014/main" id="{F01A684C-E8DE-45A8-BDF8-D026535093FD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3" name="Text Box 1976">
          <a:extLst>
            <a:ext uri="{FF2B5EF4-FFF2-40B4-BE49-F238E27FC236}">
              <a16:creationId xmlns:a16="http://schemas.microsoft.com/office/drawing/2014/main" id="{880F2DFB-0B55-46BB-8FD9-6ED3ECBD6EA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4" name="Text Box 1977">
          <a:extLst>
            <a:ext uri="{FF2B5EF4-FFF2-40B4-BE49-F238E27FC236}">
              <a16:creationId xmlns:a16="http://schemas.microsoft.com/office/drawing/2014/main" id="{40978B34-E582-4647-BAFA-BE8E3DAC55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5" name="Text Box 1978">
          <a:extLst>
            <a:ext uri="{FF2B5EF4-FFF2-40B4-BE49-F238E27FC236}">
              <a16:creationId xmlns:a16="http://schemas.microsoft.com/office/drawing/2014/main" id="{EDE55166-E7DB-4C3A-8BF6-ED0F18252A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6" name="Text Box 1979">
          <a:extLst>
            <a:ext uri="{FF2B5EF4-FFF2-40B4-BE49-F238E27FC236}">
              <a16:creationId xmlns:a16="http://schemas.microsoft.com/office/drawing/2014/main" id="{383517E5-4182-4836-9467-6C443FDC038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7" name="Text Box 1980">
          <a:extLst>
            <a:ext uri="{FF2B5EF4-FFF2-40B4-BE49-F238E27FC236}">
              <a16:creationId xmlns:a16="http://schemas.microsoft.com/office/drawing/2014/main" id="{EBBCB79C-94F3-4322-A14C-534A96930B6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8" name="Text Box 1981">
          <a:extLst>
            <a:ext uri="{FF2B5EF4-FFF2-40B4-BE49-F238E27FC236}">
              <a16:creationId xmlns:a16="http://schemas.microsoft.com/office/drawing/2014/main" id="{B1924E8C-476A-48B5-8985-A356A0FE536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09" name="Text Box 1982">
          <a:extLst>
            <a:ext uri="{FF2B5EF4-FFF2-40B4-BE49-F238E27FC236}">
              <a16:creationId xmlns:a16="http://schemas.microsoft.com/office/drawing/2014/main" id="{D3A653E5-878C-4AA5-AC3C-D1ADA1D654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0" name="Text Box 1983">
          <a:extLst>
            <a:ext uri="{FF2B5EF4-FFF2-40B4-BE49-F238E27FC236}">
              <a16:creationId xmlns:a16="http://schemas.microsoft.com/office/drawing/2014/main" id="{6D2D57F8-95C5-457B-9027-51B05DACB40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1" name="Text Box 1984">
          <a:extLst>
            <a:ext uri="{FF2B5EF4-FFF2-40B4-BE49-F238E27FC236}">
              <a16:creationId xmlns:a16="http://schemas.microsoft.com/office/drawing/2014/main" id="{AD1FEFCA-4306-4588-A1F7-94ADC41725D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2" name="Text Box 1985">
          <a:extLst>
            <a:ext uri="{FF2B5EF4-FFF2-40B4-BE49-F238E27FC236}">
              <a16:creationId xmlns:a16="http://schemas.microsoft.com/office/drawing/2014/main" id="{369DA16F-6EC8-4E27-975C-9A1C438A35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3" name="Text Box 1986">
          <a:extLst>
            <a:ext uri="{FF2B5EF4-FFF2-40B4-BE49-F238E27FC236}">
              <a16:creationId xmlns:a16="http://schemas.microsoft.com/office/drawing/2014/main" id="{BBD05114-82A4-4995-932A-F951779EBC0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4" name="Text Box 1987">
          <a:extLst>
            <a:ext uri="{FF2B5EF4-FFF2-40B4-BE49-F238E27FC236}">
              <a16:creationId xmlns:a16="http://schemas.microsoft.com/office/drawing/2014/main" id="{18066FAA-6A52-49ED-B9E2-312C0C893C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5" name="Text Box 1988">
          <a:extLst>
            <a:ext uri="{FF2B5EF4-FFF2-40B4-BE49-F238E27FC236}">
              <a16:creationId xmlns:a16="http://schemas.microsoft.com/office/drawing/2014/main" id="{B67B28B4-B19A-4642-82D9-2994A917E52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6" name="Text Box 1989">
          <a:extLst>
            <a:ext uri="{FF2B5EF4-FFF2-40B4-BE49-F238E27FC236}">
              <a16:creationId xmlns:a16="http://schemas.microsoft.com/office/drawing/2014/main" id="{23F3D7FF-EEF3-4F5A-B445-27C69F76782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7" name="Text Box 1990">
          <a:extLst>
            <a:ext uri="{FF2B5EF4-FFF2-40B4-BE49-F238E27FC236}">
              <a16:creationId xmlns:a16="http://schemas.microsoft.com/office/drawing/2014/main" id="{B1704A30-1936-42F4-8F22-4406D3A237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8" name="Text Box 1991">
          <a:extLst>
            <a:ext uri="{FF2B5EF4-FFF2-40B4-BE49-F238E27FC236}">
              <a16:creationId xmlns:a16="http://schemas.microsoft.com/office/drawing/2014/main" id="{2139F378-201A-4452-8C28-D896AD97613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19" name="Text Box 1992">
          <a:extLst>
            <a:ext uri="{FF2B5EF4-FFF2-40B4-BE49-F238E27FC236}">
              <a16:creationId xmlns:a16="http://schemas.microsoft.com/office/drawing/2014/main" id="{A6258259-A3E8-4666-B79D-CFF8C3ECF9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0" name="Text Box 1993">
          <a:extLst>
            <a:ext uri="{FF2B5EF4-FFF2-40B4-BE49-F238E27FC236}">
              <a16:creationId xmlns:a16="http://schemas.microsoft.com/office/drawing/2014/main" id="{E5FAB772-4D9A-40AC-AC6A-564CCB56203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1" name="Text Box 1994">
          <a:extLst>
            <a:ext uri="{FF2B5EF4-FFF2-40B4-BE49-F238E27FC236}">
              <a16:creationId xmlns:a16="http://schemas.microsoft.com/office/drawing/2014/main" id="{D82F6C93-B24C-465E-B286-79FBB327E78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2" name="Text Box 1995">
          <a:extLst>
            <a:ext uri="{FF2B5EF4-FFF2-40B4-BE49-F238E27FC236}">
              <a16:creationId xmlns:a16="http://schemas.microsoft.com/office/drawing/2014/main" id="{BCDF98C6-6251-468D-80B2-AE3CCC9778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3" name="Text Box 1996">
          <a:extLst>
            <a:ext uri="{FF2B5EF4-FFF2-40B4-BE49-F238E27FC236}">
              <a16:creationId xmlns:a16="http://schemas.microsoft.com/office/drawing/2014/main" id="{FC726F23-29F3-4434-AD24-4B0C00754B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4" name="Text Box 1997">
          <a:extLst>
            <a:ext uri="{FF2B5EF4-FFF2-40B4-BE49-F238E27FC236}">
              <a16:creationId xmlns:a16="http://schemas.microsoft.com/office/drawing/2014/main" id="{A326C9B9-D6D7-4F0A-A71E-D83A940B97B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5" name="Text Box 1998">
          <a:extLst>
            <a:ext uri="{FF2B5EF4-FFF2-40B4-BE49-F238E27FC236}">
              <a16:creationId xmlns:a16="http://schemas.microsoft.com/office/drawing/2014/main" id="{B2B9F3C0-FAD1-4814-B958-32B3579DE2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6" name="Text Box 1999">
          <a:extLst>
            <a:ext uri="{FF2B5EF4-FFF2-40B4-BE49-F238E27FC236}">
              <a16:creationId xmlns:a16="http://schemas.microsoft.com/office/drawing/2014/main" id="{492CF468-F59E-41A4-BF43-1C47461D311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7" name="Text Box 2000">
          <a:extLst>
            <a:ext uri="{FF2B5EF4-FFF2-40B4-BE49-F238E27FC236}">
              <a16:creationId xmlns:a16="http://schemas.microsoft.com/office/drawing/2014/main" id="{0C9D93F8-38D2-487C-9D99-F235B16810B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8" name="Text Box 2001">
          <a:extLst>
            <a:ext uri="{FF2B5EF4-FFF2-40B4-BE49-F238E27FC236}">
              <a16:creationId xmlns:a16="http://schemas.microsoft.com/office/drawing/2014/main" id="{E42717B8-296C-4D9A-8652-3CBF5FFF27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29" name="Text Box 2002">
          <a:extLst>
            <a:ext uri="{FF2B5EF4-FFF2-40B4-BE49-F238E27FC236}">
              <a16:creationId xmlns:a16="http://schemas.microsoft.com/office/drawing/2014/main" id="{23BB9332-A708-4F9C-B4F3-8461B6C642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0" name="Text Box 2003">
          <a:extLst>
            <a:ext uri="{FF2B5EF4-FFF2-40B4-BE49-F238E27FC236}">
              <a16:creationId xmlns:a16="http://schemas.microsoft.com/office/drawing/2014/main" id="{9210C056-D04B-4E8F-AC87-B216225873D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1" name="Text Box 2004">
          <a:extLst>
            <a:ext uri="{FF2B5EF4-FFF2-40B4-BE49-F238E27FC236}">
              <a16:creationId xmlns:a16="http://schemas.microsoft.com/office/drawing/2014/main" id="{3504B81B-5C61-41BA-B9AA-D4F5DB0C6F0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2" name="Text Box 2005">
          <a:extLst>
            <a:ext uri="{FF2B5EF4-FFF2-40B4-BE49-F238E27FC236}">
              <a16:creationId xmlns:a16="http://schemas.microsoft.com/office/drawing/2014/main" id="{DECEB2DD-5479-4EF4-A51F-C1D950DC222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3" name="Text Box 2006">
          <a:extLst>
            <a:ext uri="{FF2B5EF4-FFF2-40B4-BE49-F238E27FC236}">
              <a16:creationId xmlns:a16="http://schemas.microsoft.com/office/drawing/2014/main" id="{763F6DAD-6FC4-4C0D-B31E-C4978DC391D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4" name="Text Box 2007">
          <a:extLst>
            <a:ext uri="{FF2B5EF4-FFF2-40B4-BE49-F238E27FC236}">
              <a16:creationId xmlns:a16="http://schemas.microsoft.com/office/drawing/2014/main" id="{F9656E54-2D24-4AEF-89BF-200CEBED125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5" name="Text Box 2008">
          <a:extLst>
            <a:ext uri="{FF2B5EF4-FFF2-40B4-BE49-F238E27FC236}">
              <a16:creationId xmlns:a16="http://schemas.microsoft.com/office/drawing/2014/main" id="{06884F59-FC32-4615-BD80-60BAEA554E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6" name="Text Box 2009">
          <a:extLst>
            <a:ext uri="{FF2B5EF4-FFF2-40B4-BE49-F238E27FC236}">
              <a16:creationId xmlns:a16="http://schemas.microsoft.com/office/drawing/2014/main" id="{8567258D-DDC9-42E7-9443-84CBF154C3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7" name="Text Box 2010">
          <a:extLst>
            <a:ext uri="{FF2B5EF4-FFF2-40B4-BE49-F238E27FC236}">
              <a16:creationId xmlns:a16="http://schemas.microsoft.com/office/drawing/2014/main" id="{16F52975-28D8-4D7E-819B-ED405C32FC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8" name="Text Box 2011">
          <a:extLst>
            <a:ext uri="{FF2B5EF4-FFF2-40B4-BE49-F238E27FC236}">
              <a16:creationId xmlns:a16="http://schemas.microsoft.com/office/drawing/2014/main" id="{96218BCF-8703-4A92-B519-368E8391E1A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39" name="Text Box 2012">
          <a:extLst>
            <a:ext uri="{FF2B5EF4-FFF2-40B4-BE49-F238E27FC236}">
              <a16:creationId xmlns:a16="http://schemas.microsoft.com/office/drawing/2014/main" id="{28E0F019-58C6-4119-A37B-60DABB6E724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0" name="Text Box 2013">
          <a:extLst>
            <a:ext uri="{FF2B5EF4-FFF2-40B4-BE49-F238E27FC236}">
              <a16:creationId xmlns:a16="http://schemas.microsoft.com/office/drawing/2014/main" id="{B7341BB9-E644-4C70-B53B-C836A7974E3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1" name="Text Box 2014">
          <a:extLst>
            <a:ext uri="{FF2B5EF4-FFF2-40B4-BE49-F238E27FC236}">
              <a16:creationId xmlns:a16="http://schemas.microsoft.com/office/drawing/2014/main" id="{59DE2DBB-A215-4F12-9841-0B7DBEEA04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2" name="Text Box 2015">
          <a:extLst>
            <a:ext uri="{FF2B5EF4-FFF2-40B4-BE49-F238E27FC236}">
              <a16:creationId xmlns:a16="http://schemas.microsoft.com/office/drawing/2014/main" id="{672F8B4B-0D49-4944-A4DD-ACF688EBC5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3" name="Text Box 2016">
          <a:extLst>
            <a:ext uri="{FF2B5EF4-FFF2-40B4-BE49-F238E27FC236}">
              <a16:creationId xmlns:a16="http://schemas.microsoft.com/office/drawing/2014/main" id="{945A9B15-17E9-4E37-B24C-08EE4D42FE8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4" name="Text Box 2017">
          <a:extLst>
            <a:ext uri="{FF2B5EF4-FFF2-40B4-BE49-F238E27FC236}">
              <a16:creationId xmlns:a16="http://schemas.microsoft.com/office/drawing/2014/main" id="{C37B654E-782B-4DBF-9B87-2A7A05B7B6A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5" name="Text Box 2018">
          <a:extLst>
            <a:ext uri="{FF2B5EF4-FFF2-40B4-BE49-F238E27FC236}">
              <a16:creationId xmlns:a16="http://schemas.microsoft.com/office/drawing/2014/main" id="{5F1F96BE-A866-42A9-B781-4ABE8D9ABB2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6" name="Text Box 2019">
          <a:extLst>
            <a:ext uri="{FF2B5EF4-FFF2-40B4-BE49-F238E27FC236}">
              <a16:creationId xmlns:a16="http://schemas.microsoft.com/office/drawing/2014/main" id="{84E3D193-D30B-4251-B14E-CCACA6C9FB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7" name="Text Box 2020">
          <a:extLst>
            <a:ext uri="{FF2B5EF4-FFF2-40B4-BE49-F238E27FC236}">
              <a16:creationId xmlns:a16="http://schemas.microsoft.com/office/drawing/2014/main" id="{41071824-8CE8-4CC5-B8F4-1EC87BB1E4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8" name="Text Box 2021">
          <a:extLst>
            <a:ext uri="{FF2B5EF4-FFF2-40B4-BE49-F238E27FC236}">
              <a16:creationId xmlns:a16="http://schemas.microsoft.com/office/drawing/2014/main" id="{582303E0-91E7-4AF9-B66E-6DE84111C84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49" name="Text Box 2022">
          <a:extLst>
            <a:ext uri="{FF2B5EF4-FFF2-40B4-BE49-F238E27FC236}">
              <a16:creationId xmlns:a16="http://schemas.microsoft.com/office/drawing/2014/main" id="{C01272F3-4FA7-43AD-B6E5-4DC1371722D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0" name="Text Box 2023">
          <a:extLst>
            <a:ext uri="{FF2B5EF4-FFF2-40B4-BE49-F238E27FC236}">
              <a16:creationId xmlns:a16="http://schemas.microsoft.com/office/drawing/2014/main" id="{0749D19C-123D-4392-9EB3-8776DCEA95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1" name="Text Box 2024">
          <a:extLst>
            <a:ext uri="{FF2B5EF4-FFF2-40B4-BE49-F238E27FC236}">
              <a16:creationId xmlns:a16="http://schemas.microsoft.com/office/drawing/2014/main" id="{E70FAE46-CE66-433D-B68B-016FD4CD7E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2" name="Text Box 2025">
          <a:extLst>
            <a:ext uri="{FF2B5EF4-FFF2-40B4-BE49-F238E27FC236}">
              <a16:creationId xmlns:a16="http://schemas.microsoft.com/office/drawing/2014/main" id="{90389975-B646-4EF4-AD0A-80010478F7C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3" name="Text Box 2026">
          <a:extLst>
            <a:ext uri="{FF2B5EF4-FFF2-40B4-BE49-F238E27FC236}">
              <a16:creationId xmlns:a16="http://schemas.microsoft.com/office/drawing/2014/main" id="{2F344E23-683D-40CB-85BB-25505348C2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4" name="Text Box 2027">
          <a:extLst>
            <a:ext uri="{FF2B5EF4-FFF2-40B4-BE49-F238E27FC236}">
              <a16:creationId xmlns:a16="http://schemas.microsoft.com/office/drawing/2014/main" id="{831DAED0-CC75-4E33-9849-63006054EE6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55" name="Text Box 2028">
          <a:extLst>
            <a:ext uri="{FF2B5EF4-FFF2-40B4-BE49-F238E27FC236}">
              <a16:creationId xmlns:a16="http://schemas.microsoft.com/office/drawing/2014/main" id="{A7EB9523-2731-44EC-B6A2-01F811CFBDC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56" name="Text Box 2029">
          <a:extLst>
            <a:ext uri="{FF2B5EF4-FFF2-40B4-BE49-F238E27FC236}">
              <a16:creationId xmlns:a16="http://schemas.microsoft.com/office/drawing/2014/main" id="{BD541999-82D4-4AE3-8A4A-4CB143F33AA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57" name="Text Box 2030">
          <a:extLst>
            <a:ext uri="{FF2B5EF4-FFF2-40B4-BE49-F238E27FC236}">
              <a16:creationId xmlns:a16="http://schemas.microsoft.com/office/drawing/2014/main" id="{3795E1D8-EC85-4F95-8CE9-3872BC35A0C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58" name="Text Box 2031">
          <a:extLst>
            <a:ext uri="{FF2B5EF4-FFF2-40B4-BE49-F238E27FC236}">
              <a16:creationId xmlns:a16="http://schemas.microsoft.com/office/drawing/2014/main" id="{857EE462-1F46-4E54-855E-A0BAFC98031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59" name="Text Box 2032">
          <a:extLst>
            <a:ext uri="{FF2B5EF4-FFF2-40B4-BE49-F238E27FC236}">
              <a16:creationId xmlns:a16="http://schemas.microsoft.com/office/drawing/2014/main" id="{38243C94-5224-40E3-B8B8-B7BA63F7B79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0" name="Text Box 2033">
          <a:extLst>
            <a:ext uri="{FF2B5EF4-FFF2-40B4-BE49-F238E27FC236}">
              <a16:creationId xmlns:a16="http://schemas.microsoft.com/office/drawing/2014/main" id="{6DCA0399-BC38-42ED-A0E5-22369612E08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1" name="Text Box 2034">
          <a:extLst>
            <a:ext uri="{FF2B5EF4-FFF2-40B4-BE49-F238E27FC236}">
              <a16:creationId xmlns:a16="http://schemas.microsoft.com/office/drawing/2014/main" id="{1D3F568F-315B-4F3C-AA92-8B4295672A7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2" name="Text Box 2035">
          <a:extLst>
            <a:ext uri="{FF2B5EF4-FFF2-40B4-BE49-F238E27FC236}">
              <a16:creationId xmlns:a16="http://schemas.microsoft.com/office/drawing/2014/main" id="{9B9E859F-6F46-40BE-9302-191E4DC82B4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3" name="Text Box 2036">
          <a:extLst>
            <a:ext uri="{FF2B5EF4-FFF2-40B4-BE49-F238E27FC236}">
              <a16:creationId xmlns:a16="http://schemas.microsoft.com/office/drawing/2014/main" id="{077E6DEA-1217-4D72-BBF7-871583FCFC3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4" name="Text Box 2037">
          <a:extLst>
            <a:ext uri="{FF2B5EF4-FFF2-40B4-BE49-F238E27FC236}">
              <a16:creationId xmlns:a16="http://schemas.microsoft.com/office/drawing/2014/main" id="{DC6EBB68-B885-4123-9D5A-C688F208968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5" name="Text Box 2038">
          <a:extLst>
            <a:ext uri="{FF2B5EF4-FFF2-40B4-BE49-F238E27FC236}">
              <a16:creationId xmlns:a16="http://schemas.microsoft.com/office/drawing/2014/main" id="{CFE5A286-000E-455D-AA24-7165A82FAFC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6" name="Text Box 2039">
          <a:extLst>
            <a:ext uri="{FF2B5EF4-FFF2-40B4-BE49-F238E27FC236}">
              <a16:creationId xmlns:a16="http://schemas.microsoft.com/office/drawing/2014/main" id="{880CE674-ABA6-474E-A3AB-F97E59BA5E2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7" name="Text Box 2040">
          <a:extLst>
            <a:ext uri="{FF2B5EF4-FFF2-40B4-BE49-F238E27FC236}">
              <a16:creationId xmlns:a16="http://schemas.microsoft.com/office/drawing/2014/main" id="{422607DF-6F36-4010-B7A0-8AA80304715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8" name="Text Box 2041">
          <a:extLst>
            <a:ext uri="{FF2B5EF4-FFF2-40B4-BE49-F238E27FC236}">
              <a16:creationId xmlns:a16="http://schemas.microsoft.com/office/drawing/2014/main" id="{F5548603-BB24-4E2D-BD29-985D0D0FF4A8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669" name="Text Box 2042">
          <a:extLst>
            <a:ext uri="{FF2B5EF4-FFF2-40B4-BE49-F238E27FC236}">
              <a16:creationId xmlns:a16="http://schemas.microsoft.com/office/drawing/2014/main" id="{ACEFBD3B-C3B2-4533-B97A-7E6102ACFA3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70" name="Text Box 2043">
          <a:extLst>
            <a:ext uri="{FF2B5EF4-FFF2-40B4-BE49-F238E27FC236}">
              <a16:creationId xmlns:a16="http://schemas.microsoft.com/office/drawing/2014/main" id="{5C5E6C81-ABB6-4342-80BE-CC23493260F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71" name="Text Box 2044">
          <a:extLst>
            <a:ext uri="{FF2B5EF4-FFF2-40B4-BE49-F238E27FC236}">
              <a16:creationId xmlns:a16="http://schemas.microsoft.com/office/drawing/2014/main" id="{BC7B2631-D9E8-42B1-905C-7FE2F038796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72" name="Text Box 2045">
          <a:extLst>
            <a:ext uri="{FF2B5EF4-FFF2-40B4-BE49-F238E27FC236}">
              <a16:creationId xmlns:a16="http://schemas.microsoft.com/office/drawing/2014/main" id="{C54F60A5-8747-4616-B0AB-EDA9DB78F677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673" name="Text Box 2046">
          <a:extLst>
            <a:ext uri="{FF2B5EF4-FFF2-40B4-BE49-F238E27FC236}">
              <a16:creationId xmlns:a16="http://schemas.microsoft.com/office/drawing/2014/main" id="{C63F751B-E3EE-4442-A439-63A03036E09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4" name="Text Box 2051">
          <a:extLst>
            <a:ext uri="{FF2B5EF4-FFF2-40B4-BE49-F238E27FC236}">
              <a16:creationId xmlns:a16="http://schemas.microsoft.com/office/drawing/2014/main" id="{FBCF382B-BC05-471C-9FF8-989DB4F077E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5" name="Text Box 2052">
          <a:extLst>
            <a:ext uri="{FF2B5EF4-FFF2-40B4-BE49-F238E27FC236}">
              <a16:creationId xmlns:a16="http://schemas.microsoft.com/office/drawing/2014/main" id="{B2AA47A7-06CF-41B0-ABE5-04A73BCB6A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6" name="Text Box 2053">
          <a:extLst>
            <a:ext uri="{FF2B5EF4-FFF2-40B4-BE49-F238E27FC236}">
              <a16:creationId xmlns:a16="http://schemas.microsoft.com/office/drawing/2014/main" id="{803A3A61-D4C3-4529-AD1A-E793170A7AF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7" name="Text Box 2054">
          <a:extLst>
            <a:ext uri="{FF2B5EF4-FFF2-40B4-BE49-F238E27FC236}">
              <a16:creationId xmlns:a16="http://schemas.microsoft.com/office/drawing/2014/main" id="{9A1CDF07-E3AD-4FC9-B66D-75223EF4D4D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8" name="Text Box 2055">
          <a:extLst>
            <a:ext uri="{FF2B5EF4-FFF2-40B4-BE49-F238E27FC236}">
              <a16:creationId xmlns:a16="http://schemas.microsoft.com/office/drawing/2014/main" id="{FC49EBF6-45A1-405F-A7D9-032018B0A3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79" name="Text Box 2056">
          <a:extLst>
            <a:ext uri="{FF2B5EF4-FFF2-40B4-BE49-F238E27FC236}">
              <a16:creationId xmlns:a16="http://schemas.microsoft.com/office/drawing/2014/main" id="{FD3ECD23-6A43-41E9-80B6-06DB426DFCA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0" name="Text Box 2057">
          <a:extLst>
            <a:ext uri="{FF2B5EF4-FFF2-40B4-BE49-F238E27FC236}">
              <a16:creationId xmlns:a16="http://schemas.microsoft.com/office/drawing/2014/main" id="{6E6C0C8A-9F3A-4E77-A982-AAC56B8224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1" name="Text Box 2058">
          <a:extLst>
            <a:ext uri="{FF2B5EF4-FFF2-40B4-BE49-F238E27FC236}">
              <a16:creationId xmlns:a16="http://schemas.microsoft.com/office/drawing/2014/main" id="{35C4135D-98D3-4FC3-B5CA-7ADDDFDDC08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2" name="Text Box 2059">
          <a:extLst>
            <a:ext uri="{FF2B5EF4-FFF2-40B4-BE49-F238E27FC236}">
              <a16:creationId xmlns:a16="http://schemas.microsoft.com/office/drawing/2014/main" id="{DBD1C53B-4C02-4D7D-A359-DB8711A677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3" name="Text Box 2060">
          <a:extLst>
            <a:ext uri="{FF2B5EF4-FFF2-40B4-BE49-F238E27FC236}">
              <a16:creationId xmlns:a16="http://schemas.microsoft.com/office/drawing/2014/main" id="{89B63FB1-7B0A-4EF7-A4EE-6E4C2BEBEC9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4" name="Text Box 2061">
          <a:extLst>
            <a:ext uri="{FF2B5EF4-FFF2-40B4-BE49-F238E27FC236}">
              <a16:creationId xmlns:a16="http://schemas.microsoft.com/office/drawing/2014/main" id="{26199E5D-5140-4D53-AA68-9DB652B0FE2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5" name="Text Box 2062">
          <a:extLst>
            <a:ext uri="{FF2B5EF4-FFF2-40B4-BE49-F238E27FC236}">
              <a16:creationId xmlns:a16="http://schemas.microsoft.com/office/drawing/2014/main" id="{4076D5B2-84CD-4966-9CD5-2388061BE3B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6" name="Text Box 2063">
          <a:extLst>
            <a:ext uri="{FF2B5EF4-FFF2-40B4-BE49-F238E27FC236}">
              <a16:creationId xmlns:a16="http://schemas.microsoft.com/office/drawing/2014/main" id="{56E9DB2E-2B61-4F06-AE6C-D4DD2022F2E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7" name="Text Box 2064">
          <a:extLst>
            <a:ext uri="{FF2B5EF4-FFF2-40B4-BE49-F238E27FC236}">
              <a16:creationId xmlns:a16="http://schemas.microsoft.com/office/drawing/2014/main" id="{A836F939-7E1A-4885-946A-BE3088C2B25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8" name="Text Box 2065">
          <a:extLst>
            <a:ext uri="{FF2B5EF4-FFF2-40B4-BE49-F238E27FC236}">
              <a16:creationId xmlns:a16="http://schemas.microsoft.com/office/drawing/2014/main" id="{89FB3016-B7E3-4A95-8BC0-AA32E5D8C12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89" name="Text Box 2066">
          <a:extLst>
            <a:ext uri="{FF2B5EF4-FFF2-40B4-BE49-F238E27FC236}">
              <a16:creationId xmlns:a16="http://schemas.microsoft.com/office/drawing/2014/main" id="{FA964273-7260-4F54-87A9-B1E94D85569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0" name="Text Box 2067">
          <a:extLst>
            <a:ext uri="{FF2B5EF4-FFF2-40B4-BE49-F238E27FC236}">
              <a16:creationId xmlns:a16="http://schemas.microsoft.com/office/drawing/2014/main" id="{68CC0E65-460F-4C70-9992-37CB8A13FA7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1" name="Text Box 2068">
          <a:extLst>
            <a:ext uri="{FF2B5EF4-FFF2-40B4-BE49-F238E27FC236}">
              <a16:creationId xmlns:a16="http://schemas.microsoft.com/office/drawing/2014/main" id="{AB1689C4-DF34-4DB2-AD19-2F2226F139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2" name="Text Box 2069">
          <a:extLst>
            <a:ext uri="{FF2B5EF4-FFF2-40B4-BE49-F238E27FC236}">
              <a16:creationId xmlns:a16="http://schemas.microsoft.com/office/drawing/2014/main" id="{4E5AD312-E92B-4704-B769-7B2401A84D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3" name="Text Box 2070">
          <a:extLst>
            <a:ext uri="{FF2B5EF4-FFF2-40B4-BE49-F238E27FC236}">
              <a16:creationId xmlns:a16="http://schemas.microsoft.com/office/drawing/2014/main" id="{0E74747A-46BA-40AD-9420-E7CFB2D1F92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4" name="Text Box 2071">
          <a:extLst>
            <a:ext uri="{FF2B5EF4-FFF2-40B4-BE49-F238E27FC236}">
              <a16:creationId xmlns:a16="http://schemas.microsoft.com/office/drawing/2014/main" id="{6A4CE7DD-91CF-4CF0-97C7-3C8C352A79C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5" name="Text Box 2072">
          <a:extLst>
            <a:ext uri="{FF2B5EF4-FFF2-40B4-BE49-F238E27FC236}">
              <a16:creationId xmlns:a16="http://schemas.microsoft.com/office/drawing/2014/main" id="{C0BD2739-FDD2-454C-AFEE-32FCAA6DA74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6" name="Text Box 2073">
          <a:extLst>
            <a:ext uri="{FF2B5EF4-FFF2-40B4-BE49-F238E27FC236}">
              <a16:creationId xmlns:a16="http://schemas.microsoft.com/office/drawing/2014/main" id="{A9124DE8-4717-47E7-892C-3C3FD6E314E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7" name="Text Box 2074">
          <a:extLst>
            <a:ext uri="{FF2B5EF4-FFF2-40B4-BE49-F238E27FC236}">
              <a16:creationId xmlns:a16="http://schemas.microsoft.com/office/drawing/2014/main" id="{4FB5C0DF-0446-475D-950E-50FF03DD64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8" name="Text Box 2075">
          <a:extLst>
            <a:ext uri="{FF2B5EF4-FFF2-40B4-BE49-F238E27FC236}">
              <a16:creationId xmlns:a16="http://schemas.microsoft.com/office/drawing/2014/main" id="{566907EB-BAAF-44C8-BC49-4074CF09F6E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699" name="Text Box 2076">
          <a:extLst>
            <a:ext uri="{FF2B5EF4-FFF2-40B4-BE49-F238E27FC236}">
              <a16:creationId xmlns:a16="http://schemas.microsoft.com/office/drawing/2014/main" id="{BEFC92B9-9E5F-4350-A8CA-ED7F888A422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0" name="Text Box 2077">
          <a:extLst>
            <a:ext uri="{FF2B5EF4-FFF2-40B4-BE49-F238E27FC236}">
              <a16:creationId xmlns:a16="http://schemas.microsoft.com/office/drawing/2014/main" id="{066C6451-C98F-4076-B411-72BBA9E6D8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1" name="Text Box 2078">
          <a:extLst>
            <a:ext uri="{FF2B5EF4-FFF2-40B4-BE49-F238E27FC236}">
              <a16:creationId xmlns:a16="http://schemas.microsoft.com/office/drawing/2014/main" id="{DE76E6D5-7A6C-4CF8-A014-2748CE96B6B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2" name="Text Box 2079">
          <a:extLst>
            <a:ext uri="{FF2B5EF4-FFF2-40B4-BE49-F238E27FC236}">
              <a16:creationId xmlns:a16="http://schemas.microsoft.com/office/drawing/2014/main" id="{9C7B3AA1-8E9E-404C-A9DE-541A22FAC3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3" name="Text Box 2080">
          <a:extLst>
            <a:ext uri="{FF2B5EF4-FFF2-40B4-BE49-F238E27FC236}">
              <a16:creationId xmlns:a16="http://schemas.microsoft.com/office/drawing/2014/main" id="{DAF786E9-8D3C-4E60-A998-33578D27D5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4" name="Text Box 2081">
          <a:extLst>
            <a:ext uri="{FF2B5EF4-FFF2-40B4-BE49-F238E27FC236}">
              <a16:creationId xmlns:a16="http://schemas.microsoft.com/office/drawing/2014/main" id="{01450190-D781-4E09-8C6A-FAE74A983B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5" name="Text Box 2082">
          <a:extLst>
            <a:ext uri="{FF2B5EF4-FFF2-40B4-BE49-F238E27FC236}">
              <a16:creationId xmlns:a16="http://schemas.microsoft.com/office/drawing/2014/main" id="{A9C61218-C398-474F-BA15-F8A5DDED60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6" name="Text Box 2083">
          <a:extLst>
            <a:ext uri="{FF2B5EF4-FFF2-40B4-BE49-F238E27FC236}">
              <a16:creationId xmlns:a16="http://schemas.microsoft.com/office/drawing/2014/main" id="{2ED66AE4-5874-410D-984D-F32CFCAC474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7" name="Text Box 2084">
          <a:extLst>
            <a:ext uri="{FF2B5EF4-FFF2-40B4-BE49-F238E27FC236}">
              <a16:creationId xmlns:a16="http://schemas.microsoft.com/office/drawing/2014/main" id="{9AB9A317-C43D-416F-973D-12250FC29FD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8" name="Text Box 2085">
          <a:extLst>
            <a:ext uri="{FF2B5EF4-FFF2-40B4-BE49-F238E27FC236}">
              <a16:creationId xmlns:a16="http://schemas.microsoft.com/office/drawing/2014/main" id="{66966175-0BC4-4E50-B5D5-DB4A6455FA9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09" name="Text Box 2086">
          <a:extLst>
            <a:ext uri="{FF2B5EF4-FFF2-40B4-BE49-F238E27FC236}">
              <a16:creationId xmlns:a16="http://schemas.microsoft.com/office/drawing/2014/main" id="{E644ADE9-8E09-4108-8D72-F9F68CE3845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0" name="Text Box 2087">
          <a:extLst>
            <a:ext uri="{FF2B5EF4-FFF2-40B4-BE49-F238E27FC236}">
              <a16:creationId xmlns:a16="http://schemas.microsoft.com/office/drawing/2014/main" id="{911263CA-6F7C-4F9D-BB94-2D9675A52C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1" name="Text Box 2088">
          <a:extLst>
            <a:ext uri="{FF2B5EF4-FFF2-40B4-BE49-F238E27FC236}">
              <a16:creationId xmlns:a16="http://schemas.microsoft.com/office/drawing/2014/main" id="{02530363-96D3-47D2-80FF-6CC9AD6DC7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2" name="Text Box 2089">
          <a:extLst>
            <a:ext uri="{FF2B5EF4-FFF2-40B4-BE49-F238E27FC236}">
              <a16:creationId xmlns:a16="http://schemas.microsoft.com/office/drawing/2014/main" id="{246F197C-B6AC-4E91-9D57-D92222AAEDC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3" name="Text Box 2090">
          <a:extLst>
            <a:ext uri="{FF2B5EF4-FFF2-40B4-BE49-F238E27FC236}">
              <a16:creationId xmlns:a16="http://schemas.microsoft.com/office/drawing/2014/main" id="{B5B9A270-F377-4364-A4A4-979767D215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4" name="Text Box 2091">
          <a:extLst>
            <a:ext uri="{FF2B5EF4-FFF2-40B4-BE49-F238E27FC236}">
              <a16:creationId xmlns:a16="http://schemas.microsoft.com/office/drawing/2014/main" id="{7BF9C7EF-8BF7-417D-BDD0-4F647184B42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5" name="Text Box 2092">
          <a:extLst>
            <a:ext uri="{FF2B5EF4-FFF2-40B4-BE49-F238E27FC236}">
              <a16:creationId xmlns:a16="http://schemas.microsoft.com/office/drawing/2014/main" id="{F2A1180B-10F8-4CE1-A1DC-C126B00E1DA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6" name="Text Box 2093">
          <a:extLst>
            <a:ext uri="{FF2B5EF4-FFF2-40B4-BE49-F238E27FC236}">
              <a16:creationId xmlns:a16="http://schemas.microsoft.com/office/drawing/2014/main" id="{39E9D680-A406-4919-8796-7A1B328960D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7" name="Text Box 2094">
          <a:extLst>
            <a:ext uri="{FF2B5EF4-FFF2-40B4-BE49-F238E27FC236}">
              <a16:creationId xmlns:a16="http://schemas.microsoft.com/office/drawing/2014/main" id="{93FF2D48-F784-42A1-B434-0FC9BB989CE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8" name="Text Box 2095">
          <a:extLst>
            <a:ext uri="{FF2B5EF4-FFF2-40B4-BE49-F238E27FC236}">
              <a16:creationId xmlns:a16="http://schemas.microsoft.com/office/drawing/2014/main" id="{6FE2997E-828C-494E-B361-0C83D73270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19" name="Text Box 2096">
          <a:extLst>
            <a:ext uri="{FF2B5EF4-FFF2-40B4-BE49-F238E27FC236}">
              <a16:creationId xmlns:a16="http://schemas.microsoft.com/office/drawing/2014/main" id="{C7E9A220-53ED-4519-A8D1-1CE84B0405C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0" name="Text Box 2097">
          <a:extLst>
            <a:ext uri="{FF2B5EF4-FFF2-40B4-BE49-F238E27FC236}">
              <a16:creationId xmlns:a16="http://schemas.microsoft.com/office/drawing/2014/main" id="{CE27691C-0C9C-4798-8BB1-E988FC9B78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1" name="Text Box 2098">
          <a:extLst>
            <a:ext uri="{FF2B5EF4-FFF2-40B4-BE49-F238E27FC236}">
              <a16:creationId xmlns:a16="http://schemas.microsoft.com/office/drawing/2014/main" id="{281CB40C-E88D-47B2-8A39-BC49A2CAE36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2" name="Text Box 2099">
          <a:extLst>
            <a:ext uri="{FF2B5EF4-FFF2-40B4-BE49-F238E27FC236}">
              <a16:creationId xmlns:a16="http://schemas.microsoft.com/office/drawing/2014/main" id="{1270130D-4A94-4210-A3CA-7BD70E2572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3" name="Text Box 2100">
          <a:extLst>
            <a:ext uri="{FF2B5EF4-FFF2-40B4-BE49-F238E27FC236}">
              <a16:creationId xmlns:a16="http://schemas.microsoft.com/office/drawing/2014/main" id="{837E4FC2-B560-40DC-B53E-762EBC2377E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4" name="Text Box 2101">
          <a:extLst>
            <a:ext uri="{FF2B5EF4-FFF2-40B4-BE49-F238E27FC236}">
              <a16:creationId xmlns:a16="http://schemas.microsoft.com/office/drawing/2014/main" id="{A9360F46-BAB1-48BC-8357-A2732F3E4F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5" name="Text Box 2102">
          <a:extLst>
            <a:ext uri="{FF2B5EF4-FFF2-40B4-BE49-F238E27FC236}">
              <a16:creationId xmlns:a16="http://schemas.microsoft.com/office/drawing/2014/main" id="{7EB79BE8-7056-42FE-B904-46E3808B9AE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6" name="Text Box 2103">
          <a:extLst>
            <a:ext uri="{FF2B5EF4-FFF2-40B4-BE49-F238E27FC236}">
              <a16:creationId xmlns:a16="http://schemas.microsoft.com/office/drawing/2014/main" id="{81311DDE-0837-4DB2-866A-7AB5090780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7" name="Text Box 2104">
          <a:extLst>
            <a:ext uri="{FF2B5EF4-FFF2-40B4-BE49-F238E27FC236}">
              <a16:creationId xmlns:a16="http://schemas.microsoft.com/office/drawing/2014/main" id="{1ABB0F1E-2660-44BA-9584-17EDFF7200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8" name="Text Box 2105">
          <a:extLst>
            <a:ext uri="{FF2B5EF4-FFF2-40B4-BE49-F238E27FC236}">
              <a16:creationId xmlns:a16="http://schemas.microsoft.com/office/drawing/2014/main" id="{5DFF6C0D-3F5A-41C9-A4AD-B5222CB22E0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29" name="Text Box 2106">
          <a:extLst>
            <a:ext uri="{FF2B5EF4-FFF2-40B4-BE49-F238E27FC236}">
              <a16:creationId xmlns:a16="http://schemas.microsoft.com/office/drawing/2014/main" id="{CD1ED56B-B996-459B-849B-AB4042361A9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0" name="Text Box 2107">
          <a:extLst>
            <a:ext uri="{FF2B5EF4-FFF2-40B4-BE49-F238E27FC236}">
              <a16:creationId xmlns:a16="http://schemas.microsoft.com/office/drawing/2014/main" id="{51F4353B-8518-4E9A-B4A6-33C5A4645E8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1" name="Text Box 2108">
          <a:extLst>
            <a:ext uri="{FF2B5EF4-FFF2-40B4-BE49-F238E27FC236}">
              <a16:creationId xmlns:a16="http://schemas.microsoft.com/office/drawing/2014/main" id="{344DD934-70EE-4C70-A937-3861B373598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2" name="Text Box 2109">
          <a:extLst>
            <a:ext uri="{FF2B5EF4-FFF2-40B4-BE49-F238E27FC236}">
              <a16:creationId xmlns:a16="http://schemas.microsoft.com/office/drawing/2014/main" id="{E9807A11-5A11-4F92-8C3F-AAE05E62841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3" name="Text Box 2110">
          <a:extLst>
            <a:ext uri="{FF2B5EF4-FFF2-40B4-BE49-F238E27FC236}">
              <a16:creationId xmlns:a16="http://schemas.microsoft.com/office/drawing/2014/main" id="{99B991D5-A250-48C6-BBC8-E7000266CF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4" name="Text Box 2111">
          <a:extLst>
            <a:ext uri="{FF2B5EF4-FFF2-40B4-BE49-F238E27FC236}">
              <a16:creationId xmlns:a16="http://schemas.microsoft.com/office/drawing/2014/main" id="{B369E2C4-D4C3-4890-BD53-4C2BB83E75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5" name="Text Box 2112">
          <a:extLst>
            <a:ext uri="{FF2B5EF4-FFF2-40B4-BE49-F238E27FC236}">
              <a16:creationId xmlns:a16="http://schemas.microsoft.com/office/drawing/2014/main" id="{832E7124-ED64-48D4-83AF-9654E46D79D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6" name="Text Box 2113">
          <a:extLst>
            <a:ext uri="{FF2B5EF4-FFF2-40B4-BE49-F238E27FC236}">
              <a16:creationId xmlns:a16="http://schemas.microsoft.com/office/drawing/2014/main" id="{E532E16A-7BC2-4180-8D3A-6DB218D2B9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7" name="Text Box 2114">
          <a:extLst>
            <a:ext uri="{FF2B5EF4-FFF2-40B4-BE49-F238E27FC236}">
              <a16:creationId xmlns:a16="http://schemas.microsoft.com/office/drawing/2014/main" id="{DD4EDA82-F123-41E1-93E7-E8A03CBCED6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8" name="Text Box 2115">
          <a:extLst>
            <a:ext uri="{FF2B5EF4-FFF2-40B4-BE49-F238E27FC236}">
              <a16:creationId xmlns:a16="http://schemas.microsoft.com/office/drawing/2014/main" id="{C62667DA-8607-406C-9F7E-547C295F4D4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39" name="Text Box 2116">
          <a:extLst>
            <a:ext uri="{FF2B5EF4-FFF2-40B4-BE49-F238E27FC236}">
              <a16:creationId xmlns:a16="http://schemas.microsoft.com/office/drawing/2014/main" id="{10CFD910-6930-43FE-8976-6AF2385BDCB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0" name="Text Box 2117">
          <a:extLst>
            <a:ext uri="{FF2B5EF4-FFF2-40B4-BE49-F238E27FC236}">
              <a16:creationId xmlns:a16="http://schemas.microsoft.com/office/drawing/2014/main" id="{C97028DD-7830-425E-8D06-26A9CC6CE5FB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1" name="Text Box 2118">
          <a:extLst>
            <a:ext uri="{FF2B5EF4-FFF2-40B4-BE49-F238E27FC236}">
              <a16:creationId xmlns:a16="http://schemas.microsoft.com/office/drawing/2014/main" id="{D6C72682-112F-4F79-9219-73F1D0AA8D0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2" name="Text Box 2119">
          <a:extLst>
            <a:ext uri="{FF2B5EF4-FFF2-40B4-BE49-F238E27FC236}">
              <a16:creationId xmlns:a16="http://schemas.microsoft.com/office/drawing/2014/main" id="{FA0FFC10-56EB-4519-A7C4-C4EF38D6FEE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3" name="Text Box 2120">
          <a:extLst>
            <a:ext uri="{FF2B5EF4-FFF2-40B4-BE49-F238E27FC236}">
              <a16:creationId xmlns:a16="http://schemas.microsoft.com/office/drawing/2014/main" id="{0AFC2657-69B7-445D-95F5-7E54302F6AD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4" name="Text Box 2121">
          <a:extLst>
            <a:ext uri="{FF2B5EF4-FFF2-40B4-BE49-F238E27FC236}">
              <a16:creationId xmlns:a16="http://schemas.microsoft.com/office/drawing/2014/main" id="{4AB4FFC8-F253-4A69-ABC9-926D20D6514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5" name="Text Box 2122">
          <a:extLst>
            <a:ext uri="{FF2B5EF4-FFF2-40B4-BE49-F238E27FC236}">
              <a16:creationId xmlns:a16="http://schemas.microsoft.com/office/drawing/2014/main" id="{9296B968-2283-4151-923B-C099479B0F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6" name="Text Box 2123">
          <a:extLst>
            <a:ext uri="{FF2B5EF4-FFF2-40B4-BE49-F238E27FC236}">
              <a16:creationId xmlns:a16="http://schemas.microsoft.com/office/drawing/2014/main" id="{F3BB9817-CE7B-42F3-B81F-702C200C63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7" name="Text Box 2124">
          <a:extLst>
            <a:ext uri="{FF2B5EF4-FFF2-40B4-BE49-F238E27FC236}">
              <a16:creationId xmlns:a16="http://schemas.microsoft.com/office/drawing/2014/main" id="{78BBE20E-3DAC-41E3-A857-3AE1EC94889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8" name="Text Box 2125">
          <a:extLst>
            <a:ext uri="{FF2B5EF4-FFF2-40B4-BE49-F238E27FC236}">
              <a16:creationId xmlns:a16="http://schemas.microsoft.com/office/drawing/2014/main" id="{F7A588CB-ADBD-4BDA-A0B4-ED8B22188F3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49" name="Text Box 2126">
          <a:extLst>
            <a:ext uri="{FF2B5EF4-FFF2-40B4-BE49-F238E27FC236}">
              <a16:creationId xmlns:a16="http://schemas.microsoft.com/office/drawing/2014/main" id="{C0BEC7D1-CE90-4C99-9FDD-332D91A7AB4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50" name="Text Box 2127">
          <a:extLst>
            <a:ext uri="{FF2B5EF4-FFF2-40B4-BE49-F238E27FC236}">
              <a16:creationId xmlns:a16="http://schemas.microsoft.com/office/drawing/2014/main" id="{BB4A0C77-FB63-4459-A984-BC2D818F756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51" name="Text Box 2128">
          <a:extLst>
            <a:ext uri="{FF2B5EF4-FFF2-40B4-BE49-F238E27FC236}">
              <a16:creationId xmlns:a16="http://schemas.microsoft.com/office/drawing/2014/main" id="{1C97AB95-43FC-49D7-BF5F-ABD01813D11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2" name="Text Box 2129">
          <a:extLst>
            <a:ext uri="{FF2B5EF4-FFF2-40B4-BE49-F238E27FC236}">
              <a16:creationId xmlns:a16="http://schemas.microsoft.com/office/drawing/2014/main" id="{B7B7E1F5-5D1A-46B9-9432-BA4E10D6F95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3" name="Text Box 2130">
          <a:extLst>
            <a:ext uri="{FF2B5EF4-FFF2-40B4-BE49-F238E27FC236}">
              <a16:creationId xmlns:a16="http://schemas.microsoft.com/office/drawing/2014/main" id="{4FE88457-0F3A-4489-99ED-AC16D782CDF4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4" name="Text Box 2131">
          <a:extLst>
            <a:ext uri="{FF2B5EF4-FFF2-40B4-BE49-F238E27FC236}">
              <a16:creationId xmlns:a16="http://schemas.microsoft.com/office/drawing/2014/main" id="{1C0641C8-AC59-455D-9E24-E30151AE02E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5" name="Text Box 2132">
          <a:extLst>
            <a:ext uri="{FF2B5EF4-FFF2-40B4-BE49-F238E27FC236}">
              <a16:creationId xmlns:a16="http://schemas.microsoft.com/office/drawing/2014/main" id="{472BD098-3EDF-434E-BFBF-E6B63E55A6E0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6" name="Text Box 2133">
          <a:extLst>
            <a:ext uri="{FF2B5EF4-FFF2-40B4-BE49-F238E27FC236}">
              <a16:creationId xmlns:a16="http://schemas.microsoft.com/office/drawing/2014/main" id="{8985450E-3471-4A73-8588-6A3230CF9B9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7" name="Text Box 2134">
          <a:extLst>
            <a:ext uri="{FF2B5EF4-FFF2-40B4-BE49-F238E27FC236}">
              <a16:creationId xmlns:a16="http://schemas.microsoft.com/office/drawing/2014/main" id="{81F1CBDC-FF47-455C-A060-7BA761D2455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8" name="Text Box 2135">
          <a:extLst>
            <a:ext uri="{FF2B5EF4-FFF2-40B4-BE49-F238E27FC236}">
              <a16:creationId xmlns:a16="http://schemas.microsoft.com/office/drawing/2014/main" id="{2BC31B5A-E1BA-4C71-92F2-723A900389A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59" name="Text Box 2136">
          <a:extLst>
            <a:ext uri="{FF2B5EF4-FFF2-40B4-BE49-F238E27FC236}">
              <a16:creationId xmlns:a16="http://schemas.microsoft.com/office/drawing/2014/main" id="{881B1398-DBD4-467D-BA15-06FF8D979983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0" name="Text Box 2137">
          <a:extLst>
            <a:ext uri="{FF2B5EF4-FFF2-40B4-BE49-F238E27FC236}">
              <a16:creationId xmlns:a16="http://schemas.microsoft.com/office/drawing/2014/main" id="{9EA54FBD-B860-4D27-BCFD-68A8F05ABF2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1" name="Text Box 2138">
          <a:extLst>
            <a:ext uri="{FF2B5EF4-FFF2-40B4-BE49-F238E27FC236}">
              <a16:creationId xmlns:a16="http://schemas.microsoft.com/office/drawing/2014/main" id="{DF927D25-4AB2-4659-A6BE-587D79E7B90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2" name="Text Box 2139">
          <a:extLst>
            <a:ext uri="{FF2B5EF4-FFF2-40B4-BE49-F238E27FC236}">
              <a16:creationId xmlns:a16="http://schemas.microsoft.com/office/drawing/2014/main" id="{9F183EED-83C4-4CEF-B408-D35008B2EF9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3" name="Text Box 2140">
          <a:extLst>
            <a:ext uri="{FF2B5EF4-FFF2-40B4-BE49-F238E27FC236}">
              <a16:creationId xmlns:a16="http://schemas.microsoft.com/office/drawing/2014/main" id="{45754BFA-DD00-4ACB-B717-F148B9045FA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4" name="Text Box 2141">
          <a:extLst>
            <a:ext uri="{FF2B5EF4-FFF2-40B4-BE49-F238E27FC236}">
              <a16:creationId xmlns:a16="http://schemas.microsoft.com/office/drawing/2014/main" id="{F1B8D10B-0212-4F99-A001-1396BE8FD4B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765" name="Text Box 2142">
          <a:extLst>
            <a:ext uri="{FF2B5EF4-FFF2-40B4-BE49-F238E27FC236}">
              <a16:creationId xmlns:a16="http://schemas.microsoft.com/office/drawing/2014/main" id="{41614EDC-B828-4130-AA04-D5C3A67AA71E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766" name="Text Box 2143">
          <a:extLst>
            <a:ext uri="{FF2B5EF4-FFF2-40B4-BE49-F238E27FC236}">
              <a16:creationId xmlns:a16="http://schemas.microsoft.com/office/drawing/2014/main" id="{2BC58C84-696D-4115-95B3-D75F44BD740F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767" name="Text Box 2144">
          <a:extLst>
            <a:ext uri="{FF2B5EF4-FFF2-40B4-BE49-F238E27FC236}">
              <a16:creationId xmlns:a16="http://schemas.microsoft.com/office/drawing/2014/main" id="{5A6035E2-44E5-4CE4-800A-28250DD99835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768" name="Text Box 2145">
          <a:extLst>
            <a:ext uri="{FF2B5EF4-FFF2-40B4-BE49-F238E27FC236}">
              <a16:creationId xmlns:a16="http://schemas.microsoft.com/office/drawing/2014/main" id="{6982C418-797B-451C-B44B-B460BF47E978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769" name="Text Box 2146">
          <a:extLst>
            <a:ext uri="{FF2B5EF4-FFF2-40B4-BE49-F238E27FC236}">
              <a16:creationId xmlns:a16="http://schemas.microsoft.com/office/drawing/2014/main" id="{D4131E85-F47E-4BEC-8D83-EFCE602D85AA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0" name="Text Box 2151">
          <a:extLst>
            <a:ext uri="{FF2B5EF4-FFF2-40B4-BE49-F238E27FC236}">
              <a16:creationId xmlns:a16="http://schemas.microsoft.com/office/drawing/2014/main" id="{A8538F68-15C5-4A74-8A4B-C6211DFB651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1" name="Text Box 2152">
          <a:extLst>
            <a:ext uri="{FF2B5EF4-FFF2-40B4-BE49-F238E27FC236}">
              <a16:creationId xmlns:a16="http://schemas.microsoft.com/office/drawing/2014/main" id="{E49E949F-9B35-40DB-922D-8A4E5BB9051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2" name="Text Box 2153">
          <a:extLst>
            <a:ext uri="{FF2B5EF4-FFF2-40B4-BE49-F238E27FC236}">
              <a16:creationId xmlns:a16="http://schemas.microsoft.com/office/drawing/2014/main" id="{711A5B60-F70F-4BDB-A8E3-ADD8483C0AF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3" name="Text Box 2154">
          <a:extLst>
            <a:ext uri="{FF2B5EF4-FFF2-40B4-BE49-F238E27FC236}">
              <a16:creationId xmlns:a16="http://schemas.microsoft.com/office/drawing/2014/main" id="{39CC8546-254D-4709-A6F9-611FB804ECC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4" name="Text Box 2155">
          <a:extLst>
            <a:ext uri="{FF2B5EF4-FFF2-40B4-BE49-F238E27FC236}">
              <a16:creationId xmlns:a16="http://schemas.microsoft.com/office/drawing/2014/main" id="{4F89C28F-FA6D-4C47-9E7D-F032FB6E13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5" name="Text Box 2156">
          <a:extLst>
            <a:ext uri="{FF2B5EF4-FFF2-40B4-BE49-F238E27FC236}">
              <a16:creationId xmlns:a16="http://schemas.microsoft.com/office/drawing/2014/main" id="{0DFCD449-2560-4D80-A423-11A79E1D2B7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6" name="Text Box 2157">
          <a:extLst>
            <a:ext uri="{FF2B5EF4-FFF2-40B4-BE49-F238E27FC236}">
              <a16:creationId xmlns:a16="http://schemas.microsoft.com/office/drawing/2014/main" id="{4E301DCF-F7C2-4F15-8502-7ECA69976E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7" name="Text Box 2158">
          <a:extLst>
            <a:ext uri="{FF2B5EF4-FFF2-40B4-BE49-F238E27FC236}">
              <a16:creationId xmlns:a16="http://schemas.microsoft.com/office/drawing/2014/main" id="{1F49924B-83E0-4B7C-915F-59CEE95820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8" name="Text Box 2159">
          <a:extLst>
            <a:ext uri="{FF2B5EF4-FFF2-40B4-BE49-F238E27FC236}">
              <a16:creationId xmlns:a16="http://schemas.microsoft.com/office/drawing/2014/main" id="{F74BE5A8-05F3-44D2-BB78-14A68416C6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79" name="Text Box 2160">
          <a:extLst>
            <a:ext uri="{FF2B5EF4-FFF2-40B4-BE49-F238E27FC236}">
              <a16:creationId xmlns:a16="http://schemas.microsoft.com/office/drawing/2014/main" id="{0FDDF89D-2268-485D-91C7-6112846FFC7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0" name="Text Box 2161">
          <a:extLst>
            <a:ext uri="{FF2B5EF4-FFF2-40B4-BE49-F238E27FC236}">
              <a16:creationId xmlns:a16="http://schemas.microsoft.com/office/drawing/2014/main" id="{10BFCDF5-CB21-4F90-80CA-2B514664475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1" name="Text Box 2162">
          <a:extLst>
            <a:ext uri="{FF2B5EF4-FFF2-40B4-BE49-F238E27FC236}">
              <a16:creationId xmlns:a16="http://schemas.microsoft.com/office/drawing/2014/main" id="{6C17D803-9361-480D-9F86-7126E2C534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2" name="Text Box 2163">
          <a:extLst>
            <a:ext uri="{FF2B5EF4-FFF2-40B4-BE49-F238E27FC236}">
              <a16:creationId xmlns:a16="http://schemas.microsoft.com/office/drawing/2014/main" id="{C9CE1D1C-57BE-4593-BE14-8AF35758A13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3" name="Text Box 2164">
          <a:extLst>
            <a:ext uri="{FF2B5EF4-FFF2-40B4-BE49-F238E27FC236}">
              <a16:creationId xmlns:a16="http://schemas.microsoft.com/office/drawing/2014/main" id="{219C0839-B38E-46D6-8C61-DE6FF76B417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4" name="Text Box 2165">
          <a:extLst>
            <a:ext uri="{FF2B5EF4-FFF2-40B4-BE49-F238E27FC236}">
              <a16:creationId xmlns:a16="http://schemas.microsoft.com/office/drawing/2014/main" id="{5E2B0FD1-6E22-4C74-87BB-F6534E79EEC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5" name="Text Box 2166">
          <a:extLst>
            <a:ext uri="{FF2B5EF4-FFF2-40B4-BE49-F238E27FC236}">
              <a16:creationId xmlns:a16="http://schemas.microsoft.com/office/drawing/2014/main" id="{4E0D85EF-5BF0-4BB8-A0CD-95724F5B5CB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6" name="Text Box 2167">
          <a:extLst>
            <a:ext uri="{FF2B5EF4-FFF2-40B4-BE49-F238E27FC236}">
              <a16:creationId xmlns:a16="http://schemas.microsoft.com/office/drawing/2014/main" id="{3D2073D4-259C-4A4B-87C6-CC62CC5B436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7" name="Text Box 2168">
          <a:extLst>
            <a:ext uri="{FF2B5EF4-FFF2-40B4-BE49-F238E27FC236}">
              <a16:creationId xmlns:a16="http://schemas.microsoft.com/office/drawing/2014/main" id="{62141F31-C100-4A90-9FF4-F987722B3C7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8" name="Text Box 2169">
          <a:extLst>
            <a:ext uri="{FF2B5EF4-FFF2-40B4-BE49-F238E27FC236}">
              <a16:creationId xmlns:a16="http://schemas.microsoft.com/office/drawing/2014/main" id="{5F56B0E8-512A-421D-B9D2-89D550DD1D8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89" name="Text Box 2170">
          <a:extLst>
            <a:ext uri="{FF2B5EF4-FFF2-40B4-BE49-F238E27FC236}">
              <a16:creationId xmlns:a16="http://schemas.microsoft.com/office/drawing/2014/main" id="{F2F5F14C-103F-4817-BF3A-9F39701AE21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0" name="Text Box 2171">
          <a:extLst>
            <a:ext uri="{FF2B5EF4-FFF2-40B4-BE49-F238E27FC236}">
              <a16:creationId xmlns:a16="http://schemas.microsoft.com/office/drawing/2014/main" id="{D3E9AD94-F564-4B15-ABBD-FF9E5AB3B99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1" name="Text Box 2172">
          <a:extLst>
            <a:ext uri="{FF2B5EF4-FFF2-40B4-BE49-F238E27FC236}">
              <a16:creationId xmlns:a16="http://schemas.microsoft.com/office/drawing/2014/main" id="{4AEBF884-8BE7-4794-8476-E45249BF843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2" name="Text Box 2173">
          <a:extLst>
            <a:ext uri="{FF2B5EF4-FFF2-40B4-BE49-F238E27FC236}">
              <a16:creationId xmlns:a16="http://schemas.microsoft.com/office/drawing/2014/main" id="{C4D9DD99-0A24-4D39-8019-D2AE5AA53CA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3" name="Text Box 2174">
          <a:extLst>
            <a:ext uri="{FF2B5EF4-FFF2-40B4-BE49-F238E27FC236}">
              <a16:creationId xmlns:a16="http://schemas.microsoft.com/office/drawing/2014/main" id="{68ECF5B9-6195-40AF-95AA-C534BABC848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4" name="Text Box 2175">
          <a:extLst>
            <a:ext uri="{FF2B5EF4-FFF2-40B4-BE49-F238E27FC236}">
              <a16:creationId xmlns:a16="http://schemas.microsoft.com/office/drawing/2014/main" id="{324EB211-1B5F-40FC-AF18-1BB689A210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5" name="Text Box 2176">
          <a:extLst>
            <a:ext uri="{FF2B5EF4-FFF2-40B4-BE49-F238E27FC236}">
              <a16:creationId xmlns:a16="http://schemas.microsoft.com/office/drawing/2014/main" id="{EC0853C3-CD09-49BB-826D-C5B6940EB5F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6" name="Text Box 2177">
          <a:extLst>
            <a:ext uri="{FF2B5EF4-FFF2-40B4-BE49-F238E27FC236}">
              <a16:creationId xmlns:a16="http://schemas.microsoft.com/office/drawing/2014/main" id="{04F1BE8A-33F7-4F2F-B842-ABF131BAE81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7" name="Text Box 2178">
          <a:extLst>
            <a:ext uri="{FF2B5EF4-FFF2-40B4-BE49-F238E27FC236}">
              <a16:creationId xmlns:a16="http://schemas.microsoft.com/office/drawing/2014/main" id="{9DFD4B58-966B-4753-B970-B19C175DB7B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8" name="Text Box 2179">
          <a:extLst>
            <a:ext uri="{FF2B5EF4-FFF2-40B4-BE49-F238E27FC236}">
              <a16:creationId xmlns:a16="http://schemas.microsoft.com/office/drawing/2014/main" id="{ED7DCBD5-66D7-4330-8A17-011768505A5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799" name="Text Box 2180">
          <a:extLst>
            <a:ext uri="{FF2B5EF4-FFF2-40B4-BE49-F238E27FC236}">
              <a16:creationId xmlns:a16="http://schemas.microsoft.com/office/drawing/2014/main" id="{B296EDD2-AC7D-4E38-BC3B-988F3975359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0" name="Text Box 2181">
          <a:extLst>
            <a:ext uri="{FF2B5EF4-FFF2-40B4-BE49-F238E27FC236}">
              <a16:creationId xmlns:a16="http://schemas.microsoft.com/office/drawing/2014/main" id="{29264F01-73A9-4A24-8DF6-6614E6025D5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1" name="Text Box 2182">
          <a:extLst>
            <a:ext uri="{FF2B5EF4-FFF2-40B4-BE49-F238E27FC236}">
              <a16:creationId xmlns:a16="http://schemas.microsoft.com/office/drawing/2014/main" id="{E4A2D7D0-7F8C-4164-843A-BAFF08EA4F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2" name="Text Box 2183">
          <a:extLst>
            <a:ext uri="{FF2B5EF4-FFF2-40B4-BE49-F238E27FC236}">
              <a16:creationId xmlns:a16="http://schemas.microsoft.com/office/drawing/2014/main" id="{AA23C56E-4E90-4CCD-B7F8-610F377D71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3" name="Text Box 2184">
          <a:extLst>
            <a:ext uri="{FF2B5EF4-FFF2-40B4-BE49-F238E27FC236}">
              <a16:creationId xmlns:a16="http://schemas.microsoft.com/office/drawing/2014/main" id="{D5C10C03-E681-409F-A56F-5949600457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4" name="Text Box 2185">
          <a:extLst>
            <a:ext uri="{FF2B5EF4-FFF2-40B4-BE49-F238E27FC236}">
              <a16:creationId xmlns:a16="http://schemas.microsoft.com/office/drawing/2014/main" id="{FB279C78-2D0D-4876-A622-8DACBA70E0E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5" name="Text Box 2186">
          <a:extLst>
            <a:ext uri="{FF2B5EF4-FFF2-40B4-BE49-F238E27FC236}">
              <a16:creationId xmlns:a16="http://schemas.microsoft.com/office/drawing/2014/main" id="{D2280E35-5E2D-40E4-8E6E-AA29AF83FDF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6" name="Text Box 2187">
          <a:extLst>
            <a:ext uri="{FF2B5EF4-FFF2-40B4-BE49-F238E27FC236}">
              <a16:creationId xmlns:a16="http://schemas.microsoft.com/office/drawing/2014/main" id="{263A3A74-6AD5-4997-A695-C9CB97D5C0B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7" name="Text Box 2188">
          <a:extLst>
            <a:ext uri="{FF2B5EF4-FFF2-40B4-BE49-F238E27FC236}">
              <a16:creationId xmlns:a16="http://schemas.microsoft.com/office/drawing/2014/main" id="{DF809441-D9DD-4E25-BCD2-87DFF841846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8" name="Text Box 2189">
          <a:extLst>
            <a:ext uri="{FF2B5EF4-FFF2-40B4-BE49-F238E27FC236}">
              <a16:creationId xmlns:a16="http://schemas.microsoft.com/office/drawing/2014/main" id="{97167BFD-EE9E-43B1-9EDC-FF428DFFA71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09" name="Text Box 2190">
          <a:extLst>
            <a:ext uri="{FF2B5EF4-FFF2-40B4-BE49-F238E27FC236}">
              <a16:creationId xmlns:a16="http://schemas.microsoft.com/office/drawing/2014/main" id="{A7B7912A-6CE8-40A0-BE2B-FDEE954B5D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0" name="Text Box 2191">
          <a:extLst>
            <a:ext uri="{FF2B5EF4-FFF2-40B4-BE49-F238E27FC236}">
              <a16:creationId xmlns:a16="http://schemas.microsoft.com/office/drawing/2014/main" id="{DA2FE1AD-C807-4BCB-B6BB-3A30DB6412F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1" name="Text Box 2192">
          <a:extLst>
            <a:ext uri="{FF2B5EF4-FFF2-40B4-BE49-F238E27FC236}">
              <a16:creationId xmlns:a16="http://schemas.microsoft.com/office/drawing/2014/main" id="{AEABA95B-65B9-4A9B-98C4-29E28581A42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2" name="Text Box 2193">
          <a:extLst>
            <a:ext uri="{FF2B5EF4-FFF2-40B4-BE49-F238E27FC236}">
              <a16:creationId xmlns:a16="http://schemas.microsoft.com/office/drawing/2014/main" id="{14D2978F-528D-428E-8AD0-97D8A4DBF074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3" name="Text Box 2194">
          <a:extLst>
            <a:ext uri="{FF2B5EF4-FFF2-40B4-BE49-F238E27FC236}">
              <a16:creationId xmlns:a16="http://schemas.microsoft.com/office/drawing/2014/main" id="{B7A09E87-21CC-476B-A6A8-E64955B04A3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4" name="Text Box 2195">
          <a:extLst>
            <a:ext uri="{FF2B5EF4-FFF2-40B4-BE49-F238E27FC236}">
              <a16:creationId xmlns:a16="http://schemas.microsoft.com/office/drawing/2014/main" id="{409121C8-85DC-45EB-8F43-B42BB572E97C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5" name="Text Box 2196">
          <a:extLst>
            <a:ext uri="{FF2B5EF4-FFF2-40B4-BE49-F238E27FC236}">
              <a16:creationId xmlns:a16="http://schemas.microsoft.com/office/drawing/2014/main" id="{8278013E-05D8-42CF-B8B3-3FE4DC1FBBF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6" name="Text Box 2197">
          <a:extLst>
            <a:ext uri="{FF2B5EF4-FFF2-40B4-BE49-F238E27FC236}">
              <a16:creationId xmlns:a16="http://schemas.microsoft.com/office/drawing/2014/main" id="{01FCAB3F-8DFE-43F2-9C41-9B092920753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7" name="Text Box 2198">
          <a:extLst>
            <a:ext uri="{FF2B5EF4-FFF2-40B4-BE49-F238E27FC236}">
              <a16:creationId xmlns:a16="http://schemas.microsoft.com/office/drawing/2014/main" id="{D647F862-6B7A-4D3E-89DD-D40A9CB98659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8" name="Text Box 2199">
          <a:extLst>
            <a:ext uri="{FF2B5EF4-FFF2-40B4-BE49-F238E27FC236}">
              <a16:creationId xmlns:a16="http://schemas.microsoft.com/office/drawing/2014/main" id="{C82B70DB-1B10-454C-88BA-23A153731D1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19" name="Text Box 2200">
          <a:extLst>
            <a:ext uri="{FF2B5EF4-FFF2-40B4-BE49-F238E27FC236}">
              <a16:creationId xmlns:a16="http://schemas.microsoft.com/office/drawing/2014/main" id="{5C11526D-92C3-405A-9A0B-8867A36572B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0" name="Text Box 2201">
          <a:extLst>
            <a:ext uri="{FF2B5EF4-FFF2-40B4-BE49-F238E27FC236}">
              <a16:creationId xmlns:a16="http://schemas.microsoft.com/office/drawing/2014/main" id="{18756498-FB79-4B17-B1C3-29F18CCFA9A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1" name="Text Box 2202">
          <a:extLst>
            <a:ext uri="{FF2B5EF4-FFF2-40B4-BE49-F238E27FC236}">
              <a16:creationId xmlns:a16="http://schemas.microsoft.com/office/drawing/2014/main" id="{EBD74F32-7CAC-4F8C-BA1E-88D719774AF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2" name="Text Box 2203">
          <a:extLst>
            <a:ext uri="{FF2B5EF4-FFF2-40B4-BE49-F238E27FC236}">
              <a16:creationId xmlns:a16="http://schemas.microsoft.com/office/drawing/2014/main" id="{639A4A88-C872-4177-9E67-B85FB6E2A34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3" name="Text Box 2204">
          <a:extLst>
            <a:ext uri="{FF2B5EF4-FFF2-40B4-BE49-F238E27FC236}">
              <a16:creationId xmlns:a16="http://schemas.microsoft.com/office/drawing/2014/main" id="{E6F090C8-8198-4FF6-BE07-8C52EE61AC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4" name="Text Box 2205">
          <a:extLst>
            <a:ext uri="{FF2B5EF4-FFF2-40B4-BE49-F238E27FC236}">
              <a16:creationId xmlns:a16="http://schemas.microsoft.com/office/drawing/2014/main" id="{3AF2605B-8CDC-4574-9A4F-A3E542037C8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5" name="Text Box 2206">
          <a:extLst>
            <a:ext uri="{FF2B5EF4-FFF2-40B4-BE49-F238E27FC236}">
              <a16:creationId xmlns:a16="http://schemas.microsoft.com/office/drawing/2014/main" id="{6545D094-0379-4CF9-ADCD-3711D28C987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6" name="Text Box 2207">
          <a:extLst>
            <a:ext uri="{FF2B5EF4-FFF2-40B4-BE49-F238E27FC236}">
              <a16:creationId xmlns:a16="http://schemas.microsoft.com/office/drawing/2014/main" id="{A66257AF-1473-4446-85D7-B8CE54770768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7" name="Text Box 2208">
          <a:extLst>
            <a:ext uri="{FF2B5EF4-FFF2-40B4-BE49-F238E27FC236}">
              <a16:creationId xmlns:a16="http://schemas.microsoft.com/office/drawing/2014/main" id="{7903B8D4-805C-4B5E-96E5-9A0E7B99611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8" name="Text Box 2209">
          <a:extLst>
            <a:ext uri="{FF2B5EF4-FFF2-40B4-BE49-F238E27FC236}">
              <a16:creationId xmlns:a16="http://schemas.microsoft.com/office/drawing/2014/main" id="{6CFFA4F5-0E21-4BBE-913C-0E8D8EFB60A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29" name="Text Box 2210">
          <a:extLst>
            <a:ext uri="{FF2B5EF4-FFF2-40B4-BE49-F238E27FC236}">
              <a16:creationId xmlns:a16="http://schemas.microsoft.com/office/drawing/2014/main" id="{9C03C96B-88AF-4F22-BA2F-6B0AFE0A066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0" name="Text Box 2211">
          <a:extLst>
            <a:ext uri="{FF2B5EF4-FFF2-40B4-BE49-F238E27FC236}">
              <a16:creationId xmlns:a16="http://schemas.microsoft.com/office/drawing/2014/main" id="{AE8249B9-0C54-4F23-B393-828D129191E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1" name="Text Box 2212">
          <a:extLst>
            <a:ext uri="{FF2B5EF4-FFF2-40B4-BE49-F238E27FC236}">
              <a16:creationId xmlns:a16="http://schemas.microsoft.com/office/drawing/2014/main" id="{4E81D229-60A3-409B-8B28-76E9B8179AC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2" name="Text Box 2213">
          <a:extLst>
            <a:ext uri="{FF2B5EF4-FFF2-40B4-BE49-F238E27FC236}">
              <a16:creationId xmlns:a16="http://schemas.microsoft.com/office/drawing/2014/main" id="{DB2F43FF-9A87-4D60-B8F6-399A5409E01D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3" name="Text Box 2214">
          <a:extLst>
            <a:ext uri="{FF2B5EF4-FFF2-40B4-BE49-F238E27FC236}">
              <a16:creationId xmlns:a16="http://schemas.microsoft.com/office/drawing/2014/main" id="{F13A4BF6-E63D-4CCA-94BF-94741BCC2147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4" name="Text Box 2215">
          <a:extLst>
            <a:ext uri="{FF2B5EF4-FFF2-40B4-BE49-F238E27FC236}">
              <a16:creationId xmlns:a16="http://schemas.microsoft.com/office/drawing/2014/main" id="{45EC46CF-EA76-4347-A452-06C98F5B9A2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5" name="Text Box 2216">
          <a:extLst>
            <a:ext uri="{FF2B5EF4-FFF2-40B4-BE49-F238E27FC236}">
              <a16:creationId xmlns:a16="http://schemas.microsoft.com/office/drawing/2014/main" id="{06FB2DC2-479A-4E06-A957-30DC0C382460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6" name="Text Box 2217">
          <a:extLst>
            <a:ext uri="{FF2B5EF4-FFF2-40B4-BE49-F238E27FC236}">
              <a16:creationId xmlns:a16="http://schemas.microsoft.com/office/drawing/2014/main" id="{248DD380-F9BB-4CF6-82A3-BEB9932B3C91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7" name="Text Box 2218">
          <a:extLst>
            <a:ext uri="{FF2B5EF4-FFF2-40B4-BE49-F238E27FC236}">
              <a16:creationId xmlns:a16="http://schemas.microsoft.com/office/drawing/2014/main" id="{DD4C6E3C-EAE8-4A34-99FB-3DA6B7ECC0A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8" name="Text Box 2219">
          <a:extLst>
            <a:ext uri="{FF2B5EF4-FFF2-40B4-BE49-F238E27FC236}">
              <a16:creationId xmlns:a16="http://schemas.microsoft.com/office/drawing/2014/main" id="{45F6AC49-914C-4C07-8E25-7C511E2E7D1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39" name="Text Box 2220">
          <a:extLst>
            <a:ext uri="{FF2B5EF4-FFF2-40B4-BE49-F238E27FC236}">
              <a16:creationId xmlns:a16="http://schemas.microsoft.com/office/drawing/2014/main" id="{D6E697BB-7AFC-4420-8E67-19C7DD3014F5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0" name="Text Box 2221">
          <a:extLst>
            <a:ext uri="{FF2B5EF4-FFF2-40B4-BE49-F238E27FC236}">
              <a16:creationId xmlns:a16="http://schemas.microsoft.com/office/drawing/2014/main" id="{A93B5F03-8F90-4A73-8A96-E42DC74E32C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1" name="Text Box 2222">
          <a:extLst>
            <a:ext uri="{FF2B5EF4-FFF2-40B4-BE49-F238E27FC236}">
              <a16:creationId xmlns:a16="http://schemas.microsoft.com/office/drawing/2014/main" id="{A9D3BFBC-A342-4B99-A146-1CE45635CCB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2" name="Text Box 2223">
          <a:extLst>
            <a:ext uri="{FF2B5EF4-FFF2-40B4-BE49-F238E27FC236}">
              <a16:creationId xmlns:a16="http://schemas.microsoft.com/office/drawing/2014/main" id="{44C7327B-D1E2-4B55-92B9-E89ADBE0E31A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3" name="Text Box 2224">
          <a:extLst>
            <a:ext uri="{FF2B5EF4-FFF2-40B4-BE49-F238E27FC236}">
              <a16:creationId xmlns:a16="http://schemas.microsoft.com/office/drawing/2014/main" id="{D5B063E9-F534-41AA-96FB-4719E277E8EE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4" name="Text Box 2225">
          <a:extLst>
            <a:ext uri="{FF2B5EF4-FFF2-40B4-BE49-F238E27FC236}">
              <a16:creationId xmlns:a16="http://schemas.microsoft.com/office/drawing/2014/main" id="{3211A8DD-B3FF-4937-B9A7-09C1A0CB21E6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5" name="Text Box 2226">
          <a:extLst>
            <a:ext uri="{FF2B5EF4-FFF2-40B4-BE49-F238E27FC236}">
              <a16:creationId xmlns:a16="http://schemas.microsoft.com/office/drawing/2014/main" id="{1B81E729-913C-41EC-AACF-6CAABD5DCA1F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6" name="Text Box 2227">
          <a:extLst>
            <a:ext uri="{FF2B5EF4-FFF2-40B4-BE49-F238E27FC236}">
              <a16:creationId xmlns:a16="http://schemas.microsoft.com/office/drawing/2014/main" id="{D4F8DDD0-875C-4228-BF76-DF29FCC98ED2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292</xdr:row>
      <xdr:rowOff>0</xdr:rowOff>
    </xdr:from>
    <xdr:ext cx="76200" cy="165100"/>
    <xdr:sp macro="" textlink="">
      <xdr:nvSpPr>
        <xdr:cNvPr id="1847" name="Text Box 2228">
          <a:extLst>
            <a:ext uri="{FF2B5EF4-FFF2-40B4-BE49-F238E27FC236}">
              <a16:creationId xmlns:a16="http://schemas.microsoft.com/office/drawing/2014/main" id="{E75632CE-4FE9-495C-9956-4B45348DF273}"/>
            </a:ext>
          </a:extLst>
        </xdr:cNvPr>
        <xdr:cNvSpPr txBox="1">
          <a:spLocks noChangeArrowheads="1"/>
        </xdr:cNvSpPr>
      </xdr:nvSpPr>
      <xdr:spPr bwMode="auto">
        <a:xfrm>
          <a:off x="320040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48" name="Text Box 2229">
          <a:extLst>
            <a:ext uri="{FF2B5EF4-FFF2-40B4-BE49-F238E27FC236}">
              <a16:creationId xmlns:a16="http://schemas.microsoft.com/office/drawing/2014/main" id="{EAF74C29-3F7B-4C06-8BFB-7F3CC739AA1F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49" name="Text Box 2230">
          <a:extLst>
            <a:ext uri="{FF2B5EF4-FFF2-40B4-BE49-F238E27FC236}">
              <a16:creationId xmlns:a16="http://schemas.microsoft.com/office/drawing/2014/main" id="{89A90BEE-842C-4CE5-B2E4-C8E8D0ADF54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0" name="Text Box 2231">
          <a:extLst>
            <a:ext uri="{FF2B5EF4-FFF2-40B4-BE49-F238E27FC236}">
              <a16:creationId xmlns:a16="http://schemas.microsoft.com/office/drawing/2014/main" id="{C681E43D-9A1B-4133-8748-299226978082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1" name="Text Box 2232">
          <a:extLst>
            <a:ext uri="{FF2B5EF4-FFF2-40B4-BE49-F238E27FC236}">
              <a16:creationId xmlns:a16="http://schemas.microsoft.com/office/drawing/2014/main" id="{95A9D77A-1A14-4492-A4A4-527E2B680C8B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2" name="Text Box 2233">
          <a:extLst>
            <a:ext uri="{FF2B5EF4-FFF2-40B4-BE49-F238E27FC236}">
              <a16:creationId xmlns:a16="http://schemas.microsoft.com/office/drawing/2014/main" id="{988E99C5-9EFE-4417-8E95-5FBF58328D06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3" name="Text Box 2234">
          <a:extLst>
            <a:ext uri="{FF2B5EF4-FFF2-40B4-BE49-F238E27FC236}">
              <a16:creationId xmlns:a16="http://schemas.microsoft.com/office/drawing/2014/main" id="{6F4D4BB5-44AE-42AC-AF60-8CC8F3E84F41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4" name="Text Box 2235">
          <a:extLst>
            <a:ext uri="{FF2B5EF4-FFF2-40B4-BE49-F238E27FC236}">
              <a16:creationId xmlns:a16="http://schemas.microsoft.com/office/drawing/2014/main" id="{D1F61EB4-DAD5-4E06-8357-7AC4723D1E3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5" name="Text Box 2236">
          <a:extLst>
            <a:ext uri="{FF2B5EF4-FFF2-40B4-BE49-F238E27FC236}">
              <a16:creationId xmlns:a16="http://schemas.microsoft.com/office/drawing/2014/main" id="{B9D514B1-5852-4E4A-9074-38C0B44EA9FA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6" name="Text Box 2237">
          <a:extLst>
            <a:ext uri="{FF2B5EF4-FFF2-40B4-BE49-F238E27FC236}">
              <a16:creationId xmlns:a16="http://schemas.microsoft.com/office/drawing/2014/main" id="{A025CB24-8924-488A-91B0-2132FC82A39C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7" name="Text Box 2238">
          <a:extLst>
            <a:ext uri="{FF2B5EF4-FFF2-40B4-BE49-F238E27FC236}">
              <a16:creationId xmlns:a16="http://schemas.microsoft.com/office/drawing/2014/main" id="{A2681BC9-443E-48AA-A34B-7133DBCACDD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8" name="Text Box 2239">
          <a:extLst>
            <a:ext uri="{FF2B5EF4-FFF2-40B4-BE49-F238E27FC236}">
              <a16:creationId xmlns:a16="http://schemas.microsoft.com/office/drawing/2014/main" id="{3787E859-8708-4BBB-8784-7B8FBE3D2317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59" name="Text Box 2240">
          <a:extLst>
            <a:ext uri="{FF2B5EF4-FFF2-40B4-BE49-F238E27FC236}">
              <a16:creationId xmlns:a16="http://schemas.microsoft.com/office/drawing/2014/main" id="{A73ADA26-9289-457F-971F-0BBFA086EB8D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60" name="Text Box 2241">
          <a:extLst>
            <a:ext uri="{FF2B5EF4-FFF2-40B4-BE49-F238E27FC236}">
              <a16:creationId xmlns:a16="http://schemas.microsoft.com/office/drawing/2014/main" id="{AF18AC57-5ACA-404B-832D-A160E356BE25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292</xdr:row>
      <xdr:rowOff>0</xdr:rowOff>
    </xdr:from>
    <xdr:ext cx="76200" cy="165100"/>
    <xdr:sp macro="" textlink="">
      <xdr:nvSpPr>
        <xdr:cNvPr id="1861" name="Text Box 2242">
          <a:extLst>
            <a:ext uri="{FF2B5EF4-FFF2-40B4-BE49-F238E27FC236}">
              <a16:creationId xmlns:a16="http://schemas.microsoft.com/office/drawing/2014/main" id="{32F54B80-A21F-4AF4-9C87-EFDCCDC8C599}"/>
            </a:ext>
          </a:extLst>
        </xdr:cNvPr>
        <xdr:cNvSpPr txBox="1">
          <a:spLocks noChangeArrowheads="1"/>
        </xdr:cNvSpPr>
      </xdr:nvSpPr>
      <xdr:spPr bwMode="auto">
        <a:xfrm>
          <a:off x="1238250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862" name="Text Box 2243">
          <a:extLst>
            <a:ext uri="{FF2B5EF4-FFF2-40B4-BE49-F238E27FC236}">
              <a16:creationId xmlns:a16="http://schemas.microsoft.com/office/drawing/2014/main" id="{E6F83A12-6703-4460-8934-CFFE3D394835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863" name="Text Box 2244">
          <a:extLst>
            <a:ext uri="{FF2B5EF4-FFF2-40B4-BE49-F238E27FC236}">
              <a16:creationId xmlns:a16="http://schemas.microsoft.com/office/drawing/2014/main" id="{BD63BEF9-701E-4543-BB9E-62E923FC826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864" name="Text Box 2245">
          <a:extLst>
            <a:ext uri="{FF2B5EF4-FFF2-40B4-BE49-F238E27FC236}">
              <a16:creationId xmlns:a16="http://schemas.microsoft.com/office/drawing/2014/main" id="{CC707F4E-1C61-4391-BB78-F535016452AC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292</xdr:row>
      <xdr:rowOff>0</xdr:rowOff>
    </xdr:from>
    <xdr:ext cx="76200" cy="165100"/>
    <xdr:sp macro="" textlink="">
      <xdr:nvSpPr>
        <xdr:cNvPr id="1865" name="Text Box 2246">
          <a:extLst>
            <a:ext uri="{FF2B5EF4-FFF2-40B4-BE49-F238E27FC236}">
              <a16:creationId xmlns:a16="http://schemas.microsoft.com/office/drawing/2014/main" id="{08BA38EC-00DC-4FF9-9B97-1A1B8A5C9483}"/>
            </a:ext>
          </a:extLst>
        </xdr:cNvPr>
        <xdr:cNvSpPr txBox="1">
          <a:spLocks noChangeArrowheads="1"/>
        </xdr:cNvSpPr>
      </xdr:nvSpPr>
      <xdr:spPr bwMode="auto">
        <a:xfrm>
          <a:off x="1228725" y="902112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" name="Text Box 16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" name="Text Box 16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" name="Text Box 16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" name="Text Box 161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" name="Text Box 162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" name="Text Box 162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8" name="Text Box 162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9" name="Text Box 162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0" name="Text Box 162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1" name="Text Box 162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2" name="Text Box 16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3" name="Text Box 1627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4" name="Text Box 162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5" name="Text Box 162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" name="Text Box 16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" name="Text Box 163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" name="Text Box 16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" name="Text Box 163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" name="Text Box 163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" name="Text Box 163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" name="Text Box 163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" name="Text Box 163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4" name="Text Box 16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5" name="Text Box 16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" name="Text Box 164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" name="Text Box 164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" name="Text Box 164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" name="Text Box 16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" name="Text Box 164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" name="Text Box 1645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" name="Text Box 164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" name="Text Box 164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4" name="Text Box 164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5" name="Text Box 164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" name="Text Box 1650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" name="Text Box 165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" name="Text Box 165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" name="Text Box 165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" name="Text Box 165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1" name="Text Box 165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2" name="Text Box 165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3" name="Text Box 165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" name="Text Box 1658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" name="Text Box 165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" name="Text Box 166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" name="Text Box 166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" name="Text Box 166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" name="Text Box 166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" name="Text Box 166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1" name="Text Box 166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2" name="Text Box 166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3" name="Text Box 166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" name="Text Box 166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" name="Text Box 166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" name="Text Box 1670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" name="Text Box 167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" name="Text Box 167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" name="Text Box 167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" name="Text Box 167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1" name="Text Box 167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2" name="Text Box 167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3" name="Text Box 1677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4" name="Text Box 167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5" name="Text Box 167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6" name="Text Box 168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7" name="Text Box 168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8" name="Text Box 168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9" name="Text Box 168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0" name="Text Box 1684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1" name="Text Box 168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2" name="Text Box 1686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3" name="Text Box 1687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4" name="Text Box 1688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5" name="Text Box 168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6" name="Text Box 1690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7" name="Text Box 169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8" name="Text Box 169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79" name="Text Box 169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0" name="Text Box 1694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1" name="Text Box 169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2" name="Text Box 169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3" name="Text Box 169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4" name="Text Box 169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5" name="Text Box 169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6" name="Text Box 170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7" name="Text Box 170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8" name="Text Box 170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89" name="Text Box 170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0" name="Text Box 170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1" name="Text Box 170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2" name="Text Box 170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3" name="Text Box 170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4" name="Text Box 170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5" name="Text Box 170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6" name="Text Box 171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7" name="Text Box 171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8" name="Text Box 171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99" name="Text Box 171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0" name="Text Box 1714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1" name="Text Box 171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2" name="Text Box 171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3" name="Text Box 171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4" name="Text Box 171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5" name="Text Box 171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6" name="Text Box 172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7" name="Text Box 172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8" name="Text Box 172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09" name="Text Box 172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0" name="Text Box 1724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1" name="Text Box 1725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2" name="Text Box 172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3" name="Text Box 172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4" name="Text Box 172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5" name="Text Box 172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6" name="Text Box 173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7" name="Text Box 173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8" name="Text Box 173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19" name="Text Box 173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0" name="Text Box 1734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1" name="Text Box 1735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2" name="Text Box 173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3" name="Text Box 1737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4" name="Text Box 1738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5" name="Text Box 17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6" name="Text Box 174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7" name="Text Box 174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8" name="Text Box 174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29" name="Text Box 174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0" name="Text Box 1744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1" name="Text Box 1745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2" name="Text Box 17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3" name="Text Box 1747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4" name="Text Box 174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5" name="Text Box 174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6" name="Text Box 175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7" name="Text Box 175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8" name="Text Box 175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39" name="Text Box 175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0" name="Text Box 1754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1" name="Text Box 1755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2" name="Text Box 175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3" name="Text Box 1757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4" name="Text Box 175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5" name="Text Box 175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6" name="Text Box 176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7" name="Text Box 176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8" name="Text Box 176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49" name="Text Box 176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0" name="Text Box 1764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1" name="Text Box 1765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2" name="Text Box 176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3" name="Text Box 1767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4" name="Text Box 17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5" name="Text Box 17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6" name="Text Box 17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7" name="Text Box 17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8" name="Text Box 17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59" name="Text Box 17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60" name="Text Box 1774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161" name="Text Box 177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2" name="Text Box 177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3" name="Text Box 1777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4" name="Text Box 1778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5" name="Text Box 177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6" name="Text Box 178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7" name="Text Box 178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8" name="Text Box 178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69" name="Text Box 1783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0" name="Text Box 1784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1" name="Text Box 1785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2" name="Text Box 1786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3" name="Text Box 1787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4" name="Text Box 1788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5" name="Text Box 178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6" name="Text Box 1790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7" name="Text Box 179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8" name="Text Box 179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79" name="Text Box 179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0" name="Text Box 1794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1" name="Text Box 179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2" name="Text Box 1796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3" name="Text Box 1797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4" name="Text Box 1798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5" name="Text Box 179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6" name="Text Box 1800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7" name="Text Box 180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8" name="Text Box 180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89" name="Text Box 180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0" name="Text Box 1804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1" name="Text Box 1805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2" name="Text Box 1806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3" name="Text Box 1807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4" name="Text Box 1808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5" name="Text Box 180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6" name="Text Box 1810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7" name="Text Box 181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8" name="Text Box 181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199" name="Text Box 181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0" name="Text Box 1814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1" name="Text Box 1815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2" name="Text Box 1816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3" name="Text Box 181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4" name="Text Box 1818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5" name="Text Box 181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6" name="Text Box 182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7" name="Text Box 182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8" name="Text Box 182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09" name="Text Box 182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0" name="Text Box 1824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1" name="Text Box 1825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2" name="Text Box 1826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3" name="Text Box 1827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4" name="Text Box 1828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5" name="Text Box 182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6" name="Text Box 1830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7" name="Text Box 183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8" name="Text Box 183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19" name="Text Box 183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0" name="Text Box 1834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1" name="Text Box 1835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2" name="Text Box 1836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3" name="Text Box 1837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4" name="Text Box 1838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5" name="Text Box 18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6" name="Text Box 184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7" name="Text Box 184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8" name="Text Box 184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29" name="Text Box 18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0" name="Text Box 1844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1" name="Text Box 1845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2" name="Text Box 1846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3" name="Text Box 1847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4" name="Text Box 1848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5" name="Text Box 184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6" name="Text Box 1850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7" name="Text Box 185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8" name="Text Box 185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39" name="Text Box 185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0" name="Text Box 1854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1" name="Text Box 1855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2" name="Text Box 1856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3" name="Text Box 1857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4" name="Text Box 1858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5" name="Text Box 185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6" name="Text Box 1860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7" name="Text Box 186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8" name="Text Box 186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49" name="Text Box 1863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50" name="Text Box 1864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51" name="Text Box 1865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52" name="Text Box 1866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253" name="Text Box 1867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254" name="Text Box 1868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255" name="Text Box 186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256" name="Text Box 187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257" name="Text Box 187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1" name="Text Box 1876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2" name="Text Box 1877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3" name="Text Box 1878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4" name="Text Box 187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5" name="Text Box 1880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6" name="Text Box 188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7" name="Text Box 188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8" name="Text Box 1883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69" name="Text Box 1884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0" name="Text Box 1885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1" name="Text Box 1886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2" name="Text Box 1887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3" name="Text Box 1888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4" name="Text Box 188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5" name="Text Box 1890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6" name="Text Box 189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7" name="Text Box 189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8" name="Text Box 1893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79" name="Text Box 1894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0" name="Text Box 189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1" name="Text Box 1896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2" name="Text Box 1897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3" name="Text Box 1898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4" name="Text Box 189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5" name="Text Box 1900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6" name="Text Box 190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7" name="Text Box 190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8" name="Text Box 1903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89" name="Text Box 1904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0" name="Text Box 1905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1" name="Text Box 1906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2" name="Text Box 1907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3" name="Text Box 1908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4" name="Text Box 190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5" name="Text Box 1910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6" name="Text Box 191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7" name="Text Box 191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8" name="Text Box 1913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299" name="Text Box 1914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0" name="Text Box 1915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1" name="Text Box 1916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2" name="Text Box 191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3" name="Text Box 1918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4" name="Text Box 191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5" name="Text Box 192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6" name="Text Box 192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7" name="Text Box 192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8" name="Text Box 192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09" name="Text Box 1924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0" name="Text Box 1925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1" name="Text Box 1926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2" name="Text Box 1927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3" name="Text Box 1928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4" name="Text Box 192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5" name="Text Box 1930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6" name="Text Box 1931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7" name="Text Box 193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8" name="Text Box 1933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19" name="Text Box 1934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0" name="Text Box 193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1" name="Text Box 1936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2" name="Text Box 1937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3" name="Text Box 1938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4" name="Text Box 19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5" name="Text Box 194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6" name="Text Box 194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7" name="Text Box 194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8" name="Text Box 1943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29" name="Text Box 1944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0" name="Text Box 194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1" name="Text Box 1946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2" name="Text Box 1947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3" name="Text Box 1948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4" name="Text Box 194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5" name="Text Box 1950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6" name="Text Box 1951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7" name="Text Box 195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38" name="Text Box 1953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39" name="Text Box 1954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0" name="Text Box 195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1" name="Text Box 1956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2" name="Text Box 1957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3" name="Text Box 1958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4" name="Text Box 195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5" name="Text Box 1960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6" name="Text Box 1961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7" name="Text Box 196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8" name="Text Box 1963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49" name="Text Box 1964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50" name="Text Box 1965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51" name="Text Box 1966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352" name="Text Box 1967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353" name="Text Box 1968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354" name="Text Box 196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355" name="Text Box 1970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356" name="Text Box 1971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1" name="Text Box 1976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2" name="Text Box 1977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3" name="Text Box 1978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4" name="Text Box 197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5" name="Text Box 1980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6" name="Text Box 198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7" name="Text Box 198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8" name="Text Box 1983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69" name="Text Box 1984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0" name="Text Box 198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1" name="Text Box 1986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2" name="Text Box 1987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3" name="Text Box 1988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4" name="Text Box 198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5" name="Text Box 1990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6" name="Text Box 1991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7" name="Text Box 199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8" name="Text Box 1993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79" name="Text Box 1994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0" name="Text Box 1995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1" name="Text Box 1996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2" name="Text Box 1997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3" name="Text Box 1998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4" name="Text Box 199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5" name="Text Box 2000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6" name="Text Box 2001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7" name="Text Box 200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8" name="Text Box 2003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89" name="Text Box 2004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0" name="Text Box 2005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1" name="Text Box 2006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2" name="Text Box 2007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3" name="Text Box 2008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4" name="Text Box 200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5" name="Text Box 201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6" name="Text Box 2011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7" name="Text Box 201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8" name="Text Box 2013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399" name="Text Box 2014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0" name="Text Box 201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1" name="Text Box 2016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2" name="Text Box 2017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3" name="Text Box 2018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4" name="Text Box 201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5" name="Text Box 2020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6" name="Text Box 2021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7" name="Text Box 202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8" name="Text Box 2023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09" name="Text Box 2024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10" name="Text Box 2025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11" name="Text Box 2026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12" name="Text Box 2027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13" name="Text Box 2028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4" name="Text Box 202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5" name="Text Box 2030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6" name="Text Box 2031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7" name="Text Box 203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8" name="Text Box 2033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19" name="Text Box 2034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0" name="Text Box 2035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1" name="Text Box 2036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2" name="Text Box 2037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3" name="Text Box 2038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4" name="Text Box 20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5" name="Text Box 2040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6" name="Text Box 2041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427" name="Text Box 2042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428" name="Text Box 2043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429" name="Text Box 2044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430" name="Text Box 204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431" name="Text Box 2046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36" name="Text Box 2051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37" name="Text Box 2052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38" name="Text Box 2053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39" name="Text Box 2054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0" name="Text Box 205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1" name="Text Box 2056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2" name="Text Box 2057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3" name="Text Box 2058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4" name="Text Box 205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5" name="Text Box 2060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6" name="Text Box 2061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7" name="Text Box 206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8" name="Text Box 2063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49" name="Text Box 2064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0" name="Text Box 2065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1" name="Text Box 2066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2" name="Text Box 2067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3" name="Text Box 2068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4" name="Text Box 206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5" name="Text Box 2070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6" name="Text Box 2071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7" name="Text Box 207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8" name="Text Box 2073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59" name="Text Box 2074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0" name="Text Box 2075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1" name="Text Box 2076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2" name="Text Box 2077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3" name="Text Box 2078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4" name="Text Box 207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5" name="Text Box 2080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6" name="Text Box 2081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7" name="Text Box 208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8" name="Text Box 2083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69" name="Text Box 2084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0" name="Text Box 2085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1" name="Text Box 2086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2" name="Text Box 2087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3" name="Text Box 2088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4" name="Text Box 208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5" name="Text Box 2090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6" name="Text Box 2091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7" name="Text Box 2092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8" name="Text Box 2093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79" name="Text Box 2094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0" name="Text Box 2095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1" name="Text Box 2096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2" name="Text Box 2097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3" name="Text Box 2098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4" name="Text Box 209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5" name="Text Box 210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6" name="Text Box 2101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7" name="Text Box 210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8" name="Text Box 2103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89" name="Text Box 2104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0" name="Text Box 2105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1" name="Text Box 2106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2" name="Text Box 2107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3" name="Text Box 2108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4" name="Text Box 210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5" name="Text Box 2110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6" name="Text Box 2111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7" name="Text Box 2112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8" name="Text Box 2113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499" name="Text Box 2114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0" name="Text Box 211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1" name="Text Box 2116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2" name="Text Box 2117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3" name="Text Box 2118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4" name="Text Box 211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5" name="Text Box 2120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6" name="Text Box 2121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7" name="Text Box 212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8" name="Text Box 2123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09" name="Text Box 2124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10" name="Text Box 212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11" name="Text Box 2126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12" name="Text Box 2127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13" name="Text Box 2128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4" name="Text Box 212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5" name="Text Box 2130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6" name="Text Box 2131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7" name="Text Box 2132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8" name="Text Box 2133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19" name="Text Box 2134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0" name="Text Box 2135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1" name="Text Box 2136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2" name="Text Box 2137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3" name="Text Box 2138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4" name="Text Box 21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5" name="Text Box 2140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6" name="Text Box 2141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527" name="Text Box 214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528" name="Text Box 2143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529" name="Text Box 2144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530" name="Text Box 214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531" name="Text Box 2146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36" name="Text Box 2151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37" name="Text Box 2152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38" name="Text Box 2153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39" name="Text Box 2154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0" name="Text Box 2155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1" name="Text Box 2156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2" name="Text Box 2157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3" name="Text Box 2158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4" name="Text Box 215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5" name="Text Box 2160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6" name="Text Box 2161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7" name="Text Box 2162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8" name="Text Box 2163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49" name="Text Box 2164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0" name="Text Box 2165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1" name="Text Box 2166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2" name="Text Box 2167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3" name="Text Box 2168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4" name="Text Box 216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5" name="Text Box 2170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6" name="Text Box 2171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7" name="Text Box 217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8" name="Text Box 2173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59" name="Text Box 2174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0" name="Text Box 217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1" name="Text Box 2176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2" name="Text Box 2177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3" name="Text Box 2178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4" name="Text Box 217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5" name="Text Box 2180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6" name="Text Box 2181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7" name="Text Box 218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8" name="Text Box 2183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69" name="Text Box 218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0" name="Text Box 218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1" name="Text Box 218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2" name="Text Box 218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3" name="Text Box 2188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4" name="Text Box 218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5" name="Text Box 219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6" name="Text Box 2191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7" name="Text Box 219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8" name="Text Box 2193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79" name="Text Box 2194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0" name="Text Box 2195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1" name="Text Box 2196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2" name="Text Box 2197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3" name="Text Box 2198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4" name="Text Box 219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5" name="Text Box 2200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6" name="Text Box 2201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7" name="Text Box 220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8" name="Text Box 2203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89" name="Text Box 2204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0" name="Text Box 2205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1" name="Text Box 2206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2" name="Text Box 2207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3" name="Text Box 2208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4" name="Text Box 220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5" name="Text Box 2210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6" name="Text Box 2211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7" name="Text Box 2212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8" name="Text Box 2213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599" name="Text Box 2214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0" name="Text Box 2215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1" name="Text Box 2216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2" name="Text Box 2217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3" name="Text Box 2218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4" name="Text Box 221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5" name="Text Box 2220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6" name="Text Box 2221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7" name="Text Box 2222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8" name="Text Box 2223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09" name="Text Box 2224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10" name="Text Box 2225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11" name="Text Box 2226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12" name="Text Box 2227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76200</xdr:colOff>
      <xdr:row>217</xdr:row>
      <xdr:rowOff>165100</xdr:rowOff>
    </xdr:to>
    <xdr:sp macro="" textlink="">
      <xdr:nvSpPr>
        <xdr:cNvPr id="613" name="Text Box 2228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320040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4" name="Text Box 222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5" name="Text Box 2230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6" name="Text Box 2231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7" name="Text Box 2232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8" name="Text Box 2233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19" name="Text Box 2234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0" name="Text Box 2235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1" name="Text Box 2236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2" name="Text Box 2237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3" name="Text Box 2238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4" name="Text Box 22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5" name="Text Box 2240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6" name="Text Box 2241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217</xdr:row>
      <xdr:rowOff>0</xdr:rowOff>
    </xdr:from>
    <xdr:to>
      <xdr:col>1</xdr:col>
      <xdr:colOff>962025</xdr:colOff>
      <xdr:row>217</xdr:row>
      <xdr:rowOff>165100</xdr:rowOff>
    </xdr:to>
    <xdr:sp macro="" textlink="">
      <xdr:nvSpPr>
        <xdr:cNvPr id="627" name="Text Box 224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238250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628" name="Text Box 2243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629" name="Text Box 2244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630" name="Text Box 2245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217</xdr:row>
      <xdr:rowOff>165100</xdr:rowOff>
    </xdr:to>
    <xdr:sp macro="" textlink="">
      <xdr:nvSpPr>
        <xdr:cNvPr id="631" name="Text Box 2246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217</xdr:row>
      <xdr:rowOff>0</xdr:rowOff>
    </xdr:from>
    <xdr:to>
      <xdr:col>1</xdr:col>
      <xdr:colOff>952500</xdr:colOff>
      <xdr:row>223</xdr:row>
      <xdr:rowOff>193261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228725" y="95964375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" name="Text Box 16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" name="Text Box 16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" name="Text Box 161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" name="Text Box 161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" name="Text Box 162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" name="Text Box 162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8" name="Text Box 162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9" name="Text Box 162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0" name="Text Box 162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1" name="Text Box 162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2" name="Text Box 162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3" name="Text Box 162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4" name="Text Box 162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5" name="Text Box 162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" name="Text Box 163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" name="Text Box 163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" name="Text Box 163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" name="Text Box 163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" name="Text Box 163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" name="Text Box 163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" name="Text Box 163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" name="Text Box 1637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4" name="Text Box 1638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5" name="Text Box 163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" name="Text Box 1640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" name="Text Box 164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" name="Text Box 164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" name="Text Box 16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" name="Text Box 164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" name="Text Box 1645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" name="Text Box 1646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" name="Text Box 1647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4" name="Text Box 164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5" name="Text Box 164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" name="Text Box 165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" name="Text Box 165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" name="Text Box 165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" name="Text Box 165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" name="Text Box 1654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1" name="Text Box 1655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2" name="Text Box 1656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3" name="Text Box 1657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" name="Text Box 1658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" name="Text Box 165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" name="Text Box 166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" name="Text Box 166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" name="Text Box 166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" name="Text Box 166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" name="Text Box 166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1" name="Text Box 166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2" name="Text Box 1666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3" name="Text Box 1667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" name="Text Box 1668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" name="Text Box 1669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" name="Text Box 167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" name="Text Box 167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" name="Text Box 167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" name="Text Box 167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" name="Text Box 167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1" name="Text Box 1675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2" name="Text Box 1676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3" name="Text Box 1677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4" name="Text Box 1678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5" name="Text Box 1679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6" name="Text Box 1680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7" name="Text Box 168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8" name="Text Box 168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9" name="Text Box 1683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0" name="Text Box 1684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1" name="Text Box 1685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2" name="Text Box 1686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3" name="Text Box 1687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4" name="Text Box 1688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5" name="Text Box 1689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6" name="Text Box 169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7" name="Text Box 169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8" name="Text Box 169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79" name="Text Box 1693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0" name="Text Box 1694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1" name="Text Box 1695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2" name="Text Box 1696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3" name="Text Box 169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4" name="Text Box 1698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5" name="Text Box 1699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6" name="Text Box 1700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7" name="Text Box 170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8" name="Text Box 170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89" name="Text Box 1703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0" name="Text Box 170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1" name="Text Box 1705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2" name="Text Box 1706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3" name="Text Box 170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4" name="Text Box 170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5" name="Text Box 170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6" name="Text Box 1710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7" name="Text Box 171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8" name="Text Box 1712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99" name="Text Box 1713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0" name="Text Box 1714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1" name="Text Box 1715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2" name="Text Box 171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3" name="Text Box 171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4" name="Text Box 171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5" name="Text Box 1719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6" name="Text Box 1720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7" name="Text Box 172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8" name="Text Box 172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09" name="Text Box 1723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0" name="Text Box 1724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1" name="Text Box 1725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2" name="Text Box 172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3" name="Text Box 1727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4" name="Text Box 1728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5" name="Text Box 1729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6" name="Text Box 173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7" name="Text Box 173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8" name="Text Box 173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19" name="Text Box 1733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0" name="Text Box 173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1" name="Text Box 1735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2" name="Text Box 173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3" name="Text Box 1737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4" name="Text Box 1738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5" name="Text Box 1739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6" name="Text Box 174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7" name="Text Box 174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8" name="Text Box 174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29" name="Text Box 1743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0" name="Text Box 1744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1" name="Text Box 1745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2" name="Text Box 17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3" name="Text Box 1747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4" name="Text Box 174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5" name="Text Box 174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6" name="Text Box 175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7" name="Text Box 175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8" name="Text Box 175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39" name="Text Box 175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0" name="Text Box 1754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1" name="Text Box 1755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2" name="Text Box 175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3" name="Text Box 1757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4" name="Text Box 175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5" name="Text Box 175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6" name="Text Box 176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7" name="Text Box 176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8" name="Text Box 176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49" name="Text Box 176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0" name="Text Box 1764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1" name="Text Box 1765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2" name="Text Box 176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3" name="Text Box 1767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4" name="Text Box 1768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5" name="Text Box 1769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6" name="Text Box 177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7" name="Text Box 177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8" name="Text Box 1772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59" name="Text Box 1773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60" name="Text Box 1774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161" name="Text Box 1775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2" name="Text Box 1776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3" name="Text Box 1777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4" name="Text Box 1778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5" name="Text Box 1779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6" name="Text Box 1780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7" name="Text Box 178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8" name="Text Box 178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69" name="Text Box 178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0" name="Text Box 1784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1" name="Text Box 178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2" name="Text Box 178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3" name="Text Box 1787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4" name="Text Box 1788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5" name="Text Box 1789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6" name="Text Box 179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7" name="Text Box 179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8" name="Text Box 179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79" name="Text Box 179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0" name="Text Box 179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1" name="Text Box 179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2" name="Text Box 1796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3" name="Text Box 1797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4" name="Text Box 1798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5" name="Text Box 1799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6" name="Text Box 1800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7" name="Text Box 180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8" name="Text Box 180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89" name="Text Box 180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0" name="Text Box 180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1" name="Text Box 180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2" name="Text Box 180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3" name="Text Box 180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4" name="Text Box 1808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5" name="Text Box 1809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6" name="Text Box 1810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7" name="Text Box 181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8" name="Text Box 181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199" name="Text Box 1813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0" name="Text Box 1814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1" name="Text Box 1815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2" name="Text Box 1816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3" name="Text Box 1817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4" name="Text Box 181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5" name="Text Box 181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6" name="Text Box 1820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7" name="Text Box 182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8" name="Text Box 182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09" name="Text Box 182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0" name="Text Box 182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1" name="Text Box 182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2" name="Text Box 182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3" name="Text Box 182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4" name="Text Box 1828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5" name="Text Box 1829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6" name="Text Box 1830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7" name="Text Box 183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8" name="Text Box 183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19" name="Text Box 1833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0" name="Text Box 1834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1" name="Text Box 1835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2" name="Text Box 1836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3" name="Text Box 1837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4" name="Text Box 183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5" name="Text Box 183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6" name="Text Box 1840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7" name="Text Box 184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8" name="Text Box 184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29" name="Text Box 184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0" name="Text Box 184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1" name="Text Box 184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2" name="Text Box 184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3" name="Text Box 184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4" name="Text Box 1848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5" name="Text Box 1849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6" name="Text Box 1850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7" name="Text Box 185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8" name="Text Box 1852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39" name="Text Box 1853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0" name="Text Box 1854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1" name="Text Box 1855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2" name="Text Box 1856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3" name="Text Box 1857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4" name="Text Box 1858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5" name="Text Box 1859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6" name="Text Box 1860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7" name="Text Box 186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8" name="Text Box 186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49" name="Text Box 186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50" name="Text Box 186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51" name="Text Box 186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52" name="Text Box 1866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253" name="Text Box 186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254" name="Text Box 1868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255" name="Text Box 1869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256" name="Text Box 1870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257" name="Text Box 187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1" name="Text Box 1876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2" name="Text Box 1877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3" name="Text Box 1878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4" name="Text Box 1879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5" name="Text Box 1880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6" name="Text Box 188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7" name="Text Box 188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8" name="Text Box 1883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69" name="Text Box 1884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0" name="Text Box 1885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1" name="Text Box 1886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2" name="Text Box 1887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3" name="Text Box 1888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4" name="Text Box 1889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5" name="Text Box 1890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6" name="Text Box 189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7" name="Text Box 189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8" name="Text Box 1893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79" name="Text Box 1894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0" name="Text Box 1895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1" name="Text Box 1896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2" name="Text Box 1897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3" name="Text Box 1898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4" name="Text Box 1899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5" name="Text Box 1900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6" name="Text Box 190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7" name="Text Box 190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8" name="Text Box 1903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89" name="Text Box 1904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0" name="Text Box 1905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1" name="Text Box 1906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2" name="Text Box 1907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3" name="Text Box 1908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4" name="Text Box 1909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5" name="Text Box 1910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6" name="Text Box 191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7" name="Text Box 1912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8" name="Text Box 1913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299" name="Text Box 191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0" name="Text Box 1915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1" name="Text Box 1916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2" name="Text Box 1917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3" name="Text Box 1918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4" name="Text Box 1919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5" name="Text Box 1920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6" name="Text Box 192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7" name="Text Box 192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8" name="Text Box 1923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09" name="Text Box 1924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0" name="Text Box 1925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1" name="Text Box 1926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2" name="Text Box 1927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3" name="Text Box 1928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4" name="Text Box 1929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5" name="Text Box 1930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6" name="Text Box 193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7" name="Text Box 1932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8" name="Text Box 1933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19" name="Text Box 1934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0" name="Text Box 1935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1" name="Text Box 1936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2" name="Text Box 1937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3" name="Text Box 1938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4" name="Text Box 1939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5" name="Text Box 1940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6" name="Text Box 194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7" name="Text Box 194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8" name="Text Box 1943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29" name="Text Box 1944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0" name="Text Box 1945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1" name="Text Box 1946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2" name="Text Box 1947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3" name="Text Box 1948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4" name="Text Box 1949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5" name="Text Box 1950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6" name="Text Box 195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7" name="Text Box 1952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38" name="Text Box 1953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39" name="Text Box 1954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0" name="Text Box 1955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1" name="Text Box 195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2" name="Text Box 1957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3" name="Text Box 1958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4" name="Text Box 1959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5" name="Text Box 1960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6" name="Text Box 196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7" name="Text Box 1962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8" name="Text Box 1963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49" name="Text Box 1964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50" name="Text Box 1965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51" name="Text Box 1966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352" name="Text Box 1967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353" name="Text Box 1968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354" name="Text Box 1969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355" name="Text Box 1970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356" name="Text Box 197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1" name="Text Box 1976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2" name="Text Box 1977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3" name="Text Box 1978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4" name="Text Box 1979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5" name="Text Box 1980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6" name="Text Box 198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7" name="Text Box 198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8" name="Text Box 1983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69" name="Text Box 1984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0" name="Text Box 1985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1" name="Text Box 1986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2" name="Text Box 1987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3" name="Text Box 1988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4" name="Text Box 1989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5" name="Text Box 1990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6" name="Text Box 199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7" name="Text Box 1992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8" name="Text Box 1993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79" name="Text Box 1994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0" name="Text Box 1995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1" name="Text Box 1996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2" name="Text Box 1997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3" name="Text Box 1998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4" name="Text Box 1999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5" name="Text Box 2000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6" name="Text Box 200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7" name="Text Box 200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8" name="Text Box 2003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89" name="Text Box 2004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0" name="Text Box 2005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1" name="Text Box 2006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2" name="Text Box 2007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3" name="Text Box 2008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4" name="Text Box 2009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5" name="Text Box 2010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6" name="Text Box 201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7" name="Text Box 201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8" name="Text Box 2013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399" name="Text Box 201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0" name="Text Box 2015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1" name="Text Box 201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2" name="Text Box 2017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3" name="Text Box 2018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4" name="Text Box 2019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5" name="Text Box 2020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6" name="Text Box 202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7" name="Text Box 202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8" name="Text Box 2023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09" name="Text Box 2024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10" name="Text Box 2025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11" name="Text Box 2026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12" name="Text Box 2027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13" name="Text Box 2028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4" name="Text Box 2029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5" name="Text Box 2030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6" name="Text Box 203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7" name="Text Box 203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8" name="Text Box 203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19" name="Text Box 203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0" name="Text Box 2035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1" name="Text Box 2036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2" name="Text Box 2037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3" name="Text Box 2038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4" name="Text Box 2039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5" name="Text Box 2040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6" name="Text Box 204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427" name="Text Box 204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428" name="Text Box 2043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429" name="Text Box 2044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430" name="Text Box 2045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431" name="Text Box 2046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36" name="Text Box 205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37" name="Text Box 2052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38" name="Text Box 2053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39" name="Text Box 205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0" name="Text Box 2055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1" name="Text Box 2056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2" name="Text Box 2057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3" name="Text Box 2058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4" name="Text Box 2059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5" name="Text Box 2060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6" name="Text Box 206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7" name="Text Box 2062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8" name="Text Box 2063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49" name="Text Box 2064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0" name="Text Box 2065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1" name="Text Box 2066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2" name="Text Box 2067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3" name="Text Box 2068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4" name="Text Box 2069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5" name="Text Box 2070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6" name="Text Box 207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7" name="Text Box 2072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8" name="Text Box 2073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59" name="Text Box 2074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0" name="Text Box 2075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1" name="Text Box 2076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2" name="Text Box 2077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3" name="Text Box 2078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4" name="Text Box 2079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5" name="Text Box 2080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6" name="Text Box 208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7" name="Text Box 2082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8" name="Text Box 2083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69" name="Text Box 2084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0" name="Text Box 2085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1" name="Text Box 2086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2" name="Text Box 2087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3" name="Text Box 2088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4" name="Text Box 2089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5" name="Text Box 209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6" name="Text Box 209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7" name="Text Box 2092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8" name="Text Box 2093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79" name="Text Box 2094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0" name="Text Box 2095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1" name="Text Box 2096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2" name="Text Box 2097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3" name="Text Box 2098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4" name="Text Box 2099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5" name="Text Box 2100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6" name="Text Box 210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7" name="Text Box 2102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8" name="Text Box 2103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89" name="Text Box 2104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0" name="Text Box 2105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1" name="Text Box 2106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2" name="Text Box 2107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3" name="Text Box 2108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4" name="Text Box 2109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5" name="Text Box 2110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6" name="Text Box 211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7" name="Text Box 2112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8" name="Text Box 2113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499" name="Text Box 211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0" name="Text Box 2115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1" name="Text Box 2116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2" name="Text Box 2117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3" name="Text Box 2118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4" name="Text Box 2119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5" name="Text Box 2120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6" name="Text Box 212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7" name="Text Box 2122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8" name="Text Box 2123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09" name="Text Box 2124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10" name="Text Box 2125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11" name="Text Box 2126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12" name="Text Box 2127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13" name="Text Box 2128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4" name="Text Box 2129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5" name="Text Box 2130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6" name="Text Box 2131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7" name="Text Box 2132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8" name="Text Box 2133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19" name="Text Box 2134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0" name="Text Box 2135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1" name="Text Box 2136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2" name="Text Box 2137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3" name="Text Box 2138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4" name="Text Box 2139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5" name="Text Box 2140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6" name="Text Box 214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527" name="Text Box 2142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528" name="Text Box 2143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529" name="Text Box 2144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530" name="Text Box 2145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531" name="Text Box 2146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36" name="Text Box 215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37" name="Text Box 215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38" name="Text Box 2153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39" name="Text Box 2154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0" name="Text Box 2155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1" name="Text Box 2156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2" name="Text Box 2157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3" name="Text Box 2158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4" name="Text Box 2159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5" name="Text Box 2160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6" name="Text Box 216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7" name="Text Box 2162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8" name="Text Box 2163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49" name="Text Box 2164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0" name="Text Box 2165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1" name="Text Box 2166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2" name="Text Box 2167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3" name="Text Box 2168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4" name="Text Box 2169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5" name="Text Box 217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6" name="Text Box 217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7" name="Text Box 2172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8" name="Text Box 2173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59" name="Text Box 2174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0" name="Text Box 2175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1" name="Text Box 2176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2" name="Text Box 2177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3" name="Text Box 2178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4" name="Text Box 2179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5" name="Text Box 2180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6" name="Text Box 218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7" name="Text Box 2182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8" name="Text Box 2183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69" name="Text Box 2184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0" name="Text Box 2185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1" name="Text Box 2186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2" name="Text Box 2187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3" name="Text Box 2188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4" name="Text Box 2189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5" name="Text Box 2190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6" name="Text Box 219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7" name="Text Box 2192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8" name="Text Box 2193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79" name="Text Box 2194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0" name="Text Box 2195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1" name="Text Box 2196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2" name="Text Box 2197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3" name="Text Box 2198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4" name="Text Box 2199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5" name="Text Box 220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6" name="Text Box 220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7" name="Text Box 2202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8" name="Text Box 2203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89" name="Text Box 2204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0" name="Text Box 2205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1" name="Text Box 2206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2" name="Text Box 2207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3" name="Text Box 2208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4" name="Text Box 2209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5" name="Text Box 2210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6" name="Text Box 2211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7" name="Text Box 2212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8" name="Text Box 2213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599" name="Text Box 2214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0" name="Text Box 2215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1" name="Text Box 2216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2" name="Text Box 2217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3" name="Text Box 2218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4" name="Text Box 2219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5" name="Text Box 2220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6" name="Text Box 222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7" name="Text Box 2222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8" name="Text Box 2223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09" name="Text Box 2224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10" name="Text Box 2225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11" name="Text Box 2226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12" name="Text Box 2227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</xdr:colOff>
      <xdr:row>238</xdr:row>
      <xdr:rowOff>3175</xdr:rowOff>
    </xdr:to>
    <xdr:sp macro="" textlink="">
      <xdr:nvSpPr>
        <xdr:cNvPr id="613" name="Text Box 2228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320040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4" name="Text Box 2229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5" name="Text Box 2230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6" name="Text Box 2231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7" name="Text Box 2232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8" name="Text Box 2233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19" name="Text Box 2234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0" name="Text Box 2235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1" name="Text Box 2236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2" name="Text Box 2237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3" name="Text Box 2238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4" name="Text Box 2239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5" name="Text Box 2240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6" name="Text Box 224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237</xdr:row>
      <xdr:rowOff>0</xdr:rowOff>
    </xdr:from>
    <xdr:to>
      <xdr:col>1</xdr:col>
      <xdr:colOff>962025</xdr:colOff>
      <xdr:row>238</xdr:row>
      <xdr:rowOff>3175</xdr:rowOff>
    </xdr:to>
    <xdr:sp macro="" textlink="">
      <xdr:nvSpPr>
        <xdr:cNvPr id="627" name="Text Box 2242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238250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628" name="Text Box 2243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629" name="Text Box 2244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630" name="Text Box 2245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238</xdr:row>
      <xdr:rowOff>3175</xdr:rowOff>
    </xdr:to>
    <xdr:sp macro="" textlink="">
      <xdr:nvSpPr>
        <xdr:cNvPr id="631" name="Text Box 2246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237</xdr:row>
      <xdr:rowOff>0</xdr:rowOff>
    </xdr:from>
    <xdr:to>
      <xdr:col>1</xdr:col>
      <xdr:colOff>952500</xdr:colOff>
      <xdr:row>244</xdr:row>
      <xdr:rowOff>21811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228725" y="901255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36" name="Text Box 1616">
          <a:extLst>
            <a:ext uri="{FF2B5EF4-FFF2-40B4-BE49-F238E27FC236}">
              <a16:creationId xmlns:a16="http://schemas.microsoft.com/office/drawing/2014/main" id="{08D90E9D-0073-4BE0-8CD6-DE731495922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37" name="Text Box 1617">
          <a:extLst>
            <a:ext uri="{FF2B5EF4-FFF2-40B4-BE49-F238E27FC236}">
              <a16:creationId xmlns:a16="http://schemas.microsoft.com/office/drawing/2014/main" id="{027D75C3-2D81-4FE4-B5E8-375BFF8EFDA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38" name="Text Box 1618">
          <a:extLst>
            <a:ext uri="{FF2B5EF4-FFF2-40B4-BE49-F238E27FC236}">
              <a16:creationId xmlns:a16="http://schemas.microsoft.com/office/drawing/2014/main" id="{C834A8D3-6E7B-43E8-B416-BC51B2CB11A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39" name="Text Box 1619">
          <a:extLst>
            <a:ext uri="{FF2B5EF4-FFF2-40B4-BE49-F238E27FC236}">
              <a16:creationId xmlns:a16="http://schemas.microsoft.com/office/drawing/2014/main" id="{318015CB-9C5D-4CD8-9CDC-3E08F5E27C1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0" name="Text Box 1620">
          <a:extLst>
            <a:ext uri="{FF2B5EF4-FFF2-40B4-BE49-F238E27FC236}">
              <a16:creationId xmlns:a16="http://schemas.microsoft.com/office/drawing/2014/main" id="{B5EDB95A-28F9-497E-BC79-83CBAD0FB8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1" name="Text Box 1621">
          <a:extLst>
            <a:ext uri="{FF2B5EF4-FFF2-40B4-BE49-F238E27FC236}">
              <a16:creationId xmlns:a16="http://schemas.microsoft.com/office/drawing/2014/main" id="{0F22C527-BAA5-4D7B-A717-E29CE364616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2" name="Text Box 1622">
          <a:extLst>
            <a:ext uri="{FF2B5EF4-FFF2-40B4-BE49-F238E27FC236}">
              <a16:creationId xmlns:a16="http://schemas.microsoft.com/office/drawing/2014/main" id="{C515217E-DCB5-4D3E-A0C4-5DC6E9649D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3" name="Text Box 1623">
          <a:extLst>
            <a:ext uri="{FF2B5EF4-FFF2-40B4-BE49-F238E27FC236}">
              <a16:creationId xmlns:a16="http://schemas.microsoft.com/office/drawing/2014/main" id="{AE60BB20-159D-4285-904A-3AA0577317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4" name="Text Box 1624">
          <a:extLst>
            <a:ext uri="{FF2B5EF4-FFF2-40B4-BE49-F238E27FC236}">
              <a16:creationId xmlns:a16="http://schemas.microsoft.com/office/drawing/2014/main" id="{857B0D56-6E4D-4748-AFAF-0FE1FF61B87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5" name="Text Box 1625">
          <a:extLst>
            <a:ext uri="{FF2B5EF4-FFF2-40B4-BE49-F238E27FC236}">
              <a16:creationId xmlns:a16="http://schemas.microsoft.com/office/drawing/2014/main" id="{D8CEB025-A6BB-4065-8F27-416B1C54670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6" name="Text Box 1626">
          <a:extLst>
            <a:ext uri="{FF2B5EF4-FFF2-40B4-BE49-F238E27FC236}">
              <a16:creationId xmlns:a16="http://schemas.microsoft.com/office/drawing/2014/main" id="{EFE13D7C-A968-40F3-9764-5A20B152E78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7" name="Text Box 1627">
          <a:extLst>
            <a:ext uri="{FF2B5EF4-FFF2-40B4-BE49-F238E27FC236}">
              <a16:creationId xmlns:a16="http://schemas.microsoft.com/office/drawing/2014/main" id="{B4BD15AC-2B2C-4C6B-B263-F1EF0E7D463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8" name="Text Box 1628">
          <a:extLst>
            <a:ext uri="{FF2B5EF4-FFF2-40B4-BE49-F238E27FC236}">
              <a16:creationId xmlns:a16="http://schemas.microsoft.com/office/drawing/2014/main" id="{09179448-5392-4E4B-9174-93DCD294BFE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49" name="Text Box 1629">
          <a:extLst>
            <a:ext uri="{FF2B5EF4-FFF2-40B4-BE49-F238E27FC236}">
              <a16:creationId xmlns:a16="http://schemas.microsoft.com/office/drawing/2014/main" id="{86FAF49B-1D56-48A8-9DAF-5DF13386F46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0" name="Text Box 1630">
          <a:extLst>
            <a:ext uri="{FF2B5EF4-FFF2-40B4-BE49-F238E27FC236}">
              <a16:creationId xmlns:a16="http://schemas.microsoft.com/office/drawing/2014/main" id="{0C357083-EFA2-4AB7-9EE6-3B56E543BD8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1" name="Text Box 1631">
          <a:extLst>
            <a:ext uri="{FF2B5EF4-FFF2-40B4-BE49-F238E27FC236}">
              <a16:creationId xmlns:a16="http://schemas.microsoft.com/office/drawing/2014/main" id="{B380DBB0-37EA-434F-9D9A-4E0D3C8CF26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2" name="Text Box 1632">
          <a:extLst>
            <a:ext uri="{FF2B5EF4-FFF2-40B4-BE49-F238E27FC236}">
              <a16:creationId xmlns:a16="http://schemas.microsoft.com/office/drawing/2014/main" id="{EEC508A3-1F9C-4482-826B-BE05F80C90C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3" name="Text Box 1633">
          <a:extLst>
            <a:ext uri="{FF2B5EF4-FFF2-40B4-BE49-F238E27FC236}">
              <a16:creationId xmlns:a16="http://schemas.microsoft.com/office/drawing/2014/main" id="{F4DABE07-81C4-4E63-8AC5-B33275848B7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4" name="Text Box 1634">
          <a:extLst>
            <a:ext uri="{FF2B5EF4-FFF2-40B4-BE49-F238E27FC236}">
              <a16:creationId xmlns:a16="http://schemas.microsoft.com/office/drawing/2014/main" id="{9E87742D-9348-4159-B324-6E161BC41C9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5" name="Text Box 1635">
          <a:extLst>
            <a:ext uri="{FF2B5EF4-FFF2-40B4-BE49-F238E27FC236}">
              <a16:creationId xmlns:a16="http://schemas.microsoft.com/office/drawing/2014/main" id="{E4B9E165-C5BA-4E41-B063-B5FFD0B604E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6" name="Text Box 1636">
          <a:extLst>
            <a:ext uri="{FF2B5EF4-FFF2-40B4-BE49-F238E27FC236}">
              <a16:creationId xmlns:a16="http://schemas.microsoft.com/office/drawing/2014/main" id="{7B259888-402D-45E6-B730-72EFBC66C7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7" name="Text Box 1637">
          <a:extLst>
            <a:ext uri="{FF2B5EF4-FFF2-40B4-BE49-F238E27FC236}">
              <a16:creationId xmlns:a16="http://schemas.microsoft.com/office/drawing/2014/main" id="{09E5454E-A258-4082-B9F9-1C73910BD37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8" name="Text Box 1638">
          <a:extLst>
            <a:ext uri="{FF2B5EF4-FFF2-40B4-BE49-F238E27FC236}">
              <a16:creationId xmlns:a16="http://schemas.microsoft.com/office/drawing/2014/main" id="{CBFA9ADE-F72E-4FCF-ABD4-0A5B6C6FAAF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59" name="Text Box 1639">
          <a:extLst>
            <a:ext uri="{FF2B5EF4-FFF2-40B4-BE49-F238E27FC236}">
              <a16:creationId xmlns:a16="http://schemas.microsoft.com/office/drawing/2014/main" id="{6FBD4C54-2A73-4A1C-ADFB-7C20DC9F904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0" name="Text Box 1640">
          <a:extLst>
            <a:ext uri="{FF2B5EF4-FFF2-40B4-BE49-F238E27FC236}">
              <a16:creationId xmlns:a16="http://schemas.microsoft.com/office/drawing/2014/main" id="{F32B8A82-69DC-4491-80C9-91756B02FA5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1" name="Text Box 1641">
          <a:extLst>
            <a:ext uri="{FF2B5EF4-FFF2-40B4-BE49-F238E27FC236}">
              <a16:creationId xmlns:a16="http://schemas.microsoft.com/office/drawing/2014/main" id="{805C006C-5AE3-44AB-B0EB-53C2D333B11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2" name="Text Box 1642">
          <a:extLst>
            <a:ext uri="{FF2B5EF4-FFF2-40B4-BE49-F238E27FC236}">
              <a16:creationId xmlns:a16="http://schemas.microsoft.com/office/drawing/2014/main" id="{1E0B2445-FA80-4815-AA90-428DE51B283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3" name="Text Box 1643">
          <a:extLst>
            <a:ext uri="{FF2B5EF4-FFF2-40B4-BE49-F238E27FC236}">
              <a16:creationId xmlns:a16="http://schemas.microsoft.com/office/drawing/2014/main" id="{C2A2D133-E9F9-4AA8-B0B1-665DF40A554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4" name="Text Box 1644">
          <a:extLst>
            <a:ext uri="{FF2B5EF4-FFF2-40B4-BE49-F238E27FC236}">
              <a16:creationId xmlns:a16="http://schemas.microsoft.com/office/drawing/2014/main" id="{B00846F0-C467-46CF-A420-F982AA7B07D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5" name="Text Box 1645">
          <a:extLst>
            <a:ext uri="{FF2B5EF4-FFF2-40B4-BE49-F238E27FC236}">
              <a16:creationId xmlns:a16="http://schemas.microsoft.com/office/drawing/2014/main" id="{32282F09-5A48-481B-9E22-D325CD8F2B2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6" name="Text Box 1646">
          <a:extLst>
            <a:ext uri="{FF2B5EF4-FFF2-40B4-BE49-F238E27FC236}">
              <a16:creationId xmlns:a16="http://schemas.microsoft.com/office/drawing/2014/main" id="{751B676B-4206-4FDC-BF17-4D98B0A6D88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7" name="Text Box 1647">
          <a:extLst>
            <a:ext uri="{FF2B5EF4-FFF2-40B4-BE49-F238E27FC236}">
              <a16:creationId xmlns:a16="http://schemas.microsoft.com/office/drawing/2014/main" id="{EE95D631-5C2D-4F9C-BE8E-548EB7D99A6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8" name="Text Box 1648">
          <a:extLst>
            <a:ext uri="{FF2B5EF4-FFF2-40B4-BE49-F238E27FC236}">
              <a16:creationId xmlns:a16="http://schemas.microsoft.com/office/drawing/2014/main" id="{6C213A5D-FF62-4757-AECF-F37B8700E69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69" name="Text Box 1649">
          <a:extLst>
            <a:ext uri="{FF2B5EF4-FFF2-40B4-BE49-F238E27FC236}">
              <a16:creationId xmlns:a16="http://schemas.microsoft.com/office/drawing/2014/main" id="{586E6ACD-D3EC-4CF9-83F2-FD5046A03DB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0" name="Text Box 1650">
          <a:extLst>
            <a:ext uri="{FF2B5EF4-FFF2-40B4-BE49-F238E27FC236}">
              <a16:creationId xmlns:a16="http://schemas.microsoft.com/office/drawing/2014/main" id="{7E598593-CAF9-4055-8AE1-60F514D550F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1" name="Text Box 1651">
          <a:extLst>
            <a:ext uri="{FF2B5EF4-FFF2-40B4-BE49-F238E27FC236}">
              <a16:creationId xmlns:a16="http://schemas.microsoft.com/office/drawing/2014/main" id="{EC92DCA6-8613-4D9A-BAA1-382C374760F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2" name="Text Box 1652">
          <a:extLst>
            <a:ext uri="{FF2B5EF4-FFF2-40B4-BE49-F238E27FC236}">
              <a16:creationId xmlns:a16="http://schemas.microsoft.com/office/drawing/2014/main" id="{EE2BC3F1-3E24-4C71-96CE-B7B84482F01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3" name="Text Box 1653">
          <a:extLst>
            <a:ext uri="{FF2B5EF4-FFF2-40B4-BE49-F238E27FC236}">
              <a16:creationId xmlns:a16="http://schemas.microsoft.com/office/drawing/2014/main" id="{885F8BC0-95D3-4FDB-BC10-86A4A0A1081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4" name="Text Box 1654">
          <a:extLst>
            <a:ext uri="{FF2B5EF4-FFF2-40B4-BE49-F238E27FC236}">
              <a16:creationId xmlns:a16="http://schemas.microsoft.com/office/drawing/2014/main" id="{0715D9EF-AC78-49AE-9F58-A2406D75726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5" name="Text Box 1655">
          <a:extLst>
            <a:ext uri="{FF2B5EF4-FFF2-40B4-BE49-F238E27FC236}">
              <a16:creationId xmlns:a16="http://schemas.microsoft.com/office/drawing/2014/main" id="{10EB3665-160A-4B41-8E6F-827640284E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6" name="Text Box 1656">
          <a:extLst>
            <a:ext uri="{FF2B5EF4-FFF2-40B4-BE49-F238E27FC236}">
              <a16:creationId xmlns:a16="http://schemas.microsoft.com/office/drawing/2014/main" id="{D3319751-1A8E-493F-A402-D25F4815475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7" name="Text Box 1657">
          <a:extLst>
            <a:ext uri="{FF2B5EF4-FFF2-40B4-BE49-F238E27FC236}">
              <a16:creationId xmlns:a16="http://schemas.microsoft.com/office/drawing/2014/main" id="{FB6A026C-DE7D-4A36-8641-432E101C47F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8" name="Text Box 1658">
          <a:extLst>
            <a:ext uri="{FF2B5EF4-FFF2-40B4-BE49-F238E27FC236}">
              <a16:creationId xmlns:a16="http://schemas.microsoft.com/office/drawing/2014/main" id="{68768EC0-52B5-45D2-8C26-E9883F7A23A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79" name="Text Box 1659">
          <a:extLst>
            <a:ext uri="{FF2B5EF4-FFF2-40B4-BE49-F238E27FC236}">
              <a16:creationId xmlns:a16="http://schemas.microsoft.com/office/drawing/2014/main" id="{1B912A54-A883-4D5E-979D-2521345C89F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0" name="Text Box 1660">
          <a:extLst>
            <a:ext uri="{FF2B5EF4-FFF2-40B4-BE49-F238E27FC236}">
              <a16:creationId xmlns:a16="http://schemas.microsoft.com/office/drawing/2014/main" id="{7B836838-339F-4D26-89C8-B310907CDFB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1" name="Text Box 1661">
          <a:extLst>
            <a:ext uri="{FF2B5EF4-FFF2-40B4-BE49-F238E27FC236}">
              <a16:creationId xmlns:a16="http://schemas.microsoft.com/office/drawing/2014/main" id="{D812BAE0-3B99-487E-B9B2-A9E271A2EA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2" name="Text Box 1662">
          <a:extLst>
            <a:ext uri="{FF2B5EF4-FFF2-40B4-BE49-F238E27FC236}">
              <a16:creationId xmlns:a16="http://schemas.microsoft.com/office/drawing/2014/main" id="{76E9D385-AA0D-414C-8C6C-4D7D9ECA514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3" name="Text Box 1663">
          <a:extLst>
            <a:ext uri="{FF2B5EF4-FFF2-40B4-BE49-F238E27FC236}">
              <a16:creationId xmlns:a16="http://schemas.microsoft.com/office/drawing/2014/main" id="{E539EF2A-B49B-4D2B-A101-9951417FE70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4" name="Text Box 1664">
          <a:extLst>
            <a:ext uri="{FF2B5EF4-FFF2-40B4-BE49-F238E27FC236}">
              <a16:creationId xmlns:a16="http://schemas.microsoft.com/office/drawing/2014/main" id="{4832ABA4-64F7-4B25-B03C-2484CD80921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5" name="Text Box 1665">
          <a:extLst>
            <a:ext uri="{FF2B5EF4-FFF2-40B4-BE49-F238E27FC236}">
              <a16:creationId xmlns:a16="http://schemas.microsoft.com/office/drawing/2014/main" id="{EC2AAC78-A8F9-4763-A469-100189C90DE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6" name="Text Box 1666">
          <a:extLst>
            <a:ext uri="{FF2B5EF4-FFF2-40B4-BE49-F238E27FC236}">
              <a16:creationId xmlns:a16="http://schemas.microsoft.com/office/drawing/2014/main" id="{E1BD7F36-479D-4CEC-99AB-018B6592014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7" name="Text Box 1667">
          <a:extLst>
            <a:ext uri="{FF2B5EF4-FFF2-40B4-BE49-F238E27FC236}">
              <a16:creationId xmlns:a16="http://schemas.microsoft.com/office/drawing/2014/main" id="{24D62D30-2268-408B-9083-EF3306D9C0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8" name="Text Box 1668">
          <a:extLst>
            <a:ext uri="{FF2B5EF4-FFF2-40B4-BE49-F238E27FC236}">
              <a16:creationId xmlns:a16="http://schemas.microsoft.com/office/drawing/2014/main" id="{93C182E4-A70D-44C8-A1C8-5A5B3D4B4A2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89" name="Text Box 1669">
          <a:extLst>
            <a:ext uri="{FF2B5EF4-FFF2-40B4-BE49-F238E27FC236}">
              <a16:creationId xmlns:a16="http://schemas.microsoft.com/office/drawing/2014/main" id="{E102071B-7CE4-4456-BAF6-D8ABFEC54E5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0" name="Text Box 1670">
          <a:extLst>
            <a:ext uri="{FF2B5EF4-FFF2-40B4-BE49-F238E27FC236}">
              <a16:creationId xmlns:a16="http://schemas.microsoft.com/office/drawing/2014/main" id="{53E4A330-A6B5-4DE6-900B-FFF27691188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1" name="Text Box 1671">
          <a:extLst>
            <a:ext uri="{FF2B5EF4-FFF2-40B4-BE49-F238E27FC236}">
              <a16:creationId xmlns:a16="http://schemas.microsoft.com/office/drawing/2014/main" id="{9DFEE1B1-3E82-4A3C-9856-3F1D28F9B4E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2" name="Text Box 1672">
          <a:extLst>
            <a:ext uri="{FF2B5EF4-FFF2-40B4-BE49-F238E27FC236}">
              <a16:creationId xmlns:a16="http://schemas.microsoft.com/office/drawing/2014/main" id="{1CA9BE82-9ACD-4E10-99F6-DF854D7354E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3" name="Text Box 1673">
          <a:extLst>
            <a:ext uri="{FF2B5EF4-FFF2-40B4-BE49-F238E27FC236}">
              <a16:creationId xmlns:a16="http://schemas.microsoft.com/office/drawing/2014/main" id="{218976C6-A431-40B4-A89A-0837AA56212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4" name="Text Box 1674">
          <a:extLst>
            <a:ext uri="{FF2B5EF4-FFF2-40B4-BE49-F238E27FC236}">
              <a16:creationId xmlns:a16="http://schemas.microsoft.com/office/drawing/2014/main" id="{0C48F836-6FDB-4DEE-B46C-95AE9B77CA7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5" name="Text Box 1675">
          <a:extLst>
            <a:ext uri="{FF2B5EF4-FFF2-40B4-BE49-F238E27FC236}">
              <a16:creationId xmlns:a16="http://schemas.microsoft.com/office/drawing/2014/main" id="{7FE73AD9-C1E8-49E4-A2DC-923A87B1874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6" name="Text Box 1676">
          <a:extLst>
            <a:ext uri="{FF2B5EF4-FFF2-40B4-BE49-F238E27FC236}">
              <a16:creationId xmlns:a16="http://schemas.microsoft.com/office/drawing/2014/main" id="{50F3BB2C-F4AD-456A-B3D2-17BC9CD73C8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7" name="Text Box 1677">
          <a:extLst>
            <a:ext uri="{FF2B5EF4-FFF2-40B4-BE49-F238E27FC236}">
              <a16:creationId xmlns:a16="http://schemas.microsoft.com/office/drawing/2014/main" id="{06D817E6-0A88-420B-8D27-FBBA2844A32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8" name="Text Box 1678">
          <a:extLst>
            <a:ext uri="{FF2B5EF4-FFF2-40B4-BE49-F238E27FC236}">
              <a16:creationId xmlns:a16="http://schemas.microsoft.com/office/drawing/2014/main" id="{3A079661-4910-4742-A8FA-D0BC0F433AA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699" name="Text Box 1679">
          <a:extLst>
            <a:ext uri="{FF2B5EF4-FFF2-40B4-BE49-F238E27FC236}">
              <a16:creationId xmlns:a16="http://schemas.microsoft.com/office/drawing/2014/main" id="{ABEFC701-8F40-4F8E-9CBC-60AB9931FE3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0" name="Text Box 1680">
          <a:extLst>
            <a:ext uri="{FF2B5EF4-FFF2-40B4-BE49-F238E27FC236}">
              <a16:creationId xmlns:a16="http://schemas.microsoft.com/office/drawing/2014/main" id="{620D1A6F-2427-4B7C-972E-A6C8F4172A3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1" name="Text Box 1681">
          <a:extLst>
            <a:ext uri="{FF2B5EF4-FFF2-40B4-BE49-F238E27FC236}">
              <a16:creationId xmlns:a16="http://schemas.microsoft.com/office/drawing/2014/main" id="{DB4ABB4B-CD3B-490D-8F6A-1F2867D5201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2" name="Text Box 1682">
          <a:extLst>
            <a:ext uri="{FF2B5EF4-FFF2-40B4-BE49-F238E27FC236}">
              <a16:creationId xmlns:a16="http://schemas.microsoft.com/office/drawing/2014/main" id="{E4B1F431-3F0C-48E9-AC62-C22731C68E4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3" name="Text Box 1683">
          <a:extLst>
            <a:ext uri="{FF2B5EF4-FFF2-40B4-BE49-F238E27FC236}">
              <a16:creationId xmlns:a16="http://schemas.microsoft.com/office/drawing/2014/main" id="{87454EE7-5909-49D9-801B-DACA2587E92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4" name="Text Box 1684">
          <a:extLst>
            <a:ext uri="{FF2B5EF4-FFF2-40B4-BE49-F238E27FC236}">
              <a16:creationId xmlns:a16="http://schemas.microsoft.com/office/drawing/2014/main" id="{35016C3C-3EEC-4A86-A8C9-C4361BAE64C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5" name="Text Box 1685">
          <a:extLst>
            <a:ext uri="{FF2B5EF4-FFF2-40B4-BE49-F238E27FC236}">
              <a16:creationId xmlns:a16="http://schemas.microsoft.com/office/drawing/2014/main" id="{250AF118-83EF-4702-9C0E-17A3DAF7475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6" name="Text Box 1686">
          <a:extLst>
            <a:ext uri="{FF2B5EF4-FFF2-40B4-BE49-F238E27FC236}">
              <a16:creationId xmlns:a16="http://schemas.microsoft.com/office/drawing/2014/main" id="{E0348526-E38E-4D56-B706-14E69EC5A13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7" name="Text Box 1687">
          <a:extLst>
            <a:ext uri="{FF2B5EF4-FFF2-40B4-BE49-F238E27FC236}">
              <a16:creationId xmlns:a16="http://schemas.microsoft.com/office/drawing/2014/main" id="{B18B6C59-7709-4AEA-B809-CF7EFB844D2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8" name="Text Box 1688">
          <a:extLst>
            <a:ext uri="{FF2B5EF4-FFF2-40B4-BE49-F238E27FC236}">
              <a16:creationId xmlns:a16="http://schemas.microsoft.com/office/drawing/2014/main" id="{FD10076C-2151-40CA-BB76-C35FAD68C9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09" name="Text Box 1689">
          <a:extLst>
            <a:ext uri="{FF2B5EF4-FFF2-40B4-BE49-F238E27FC236}">
              <a16:creationId xmlns:a16="http://schemas.microsoft.com/office/drawing/2014/main" id="{A675B5C1-D7A1-4A09-BDEB-F35F6911534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10" name="Text Box 1690">
          <a:extLst>
            <a:ext uri="{FF2B5EF4-FFF2-40B4-BE49-F238E27FC236}">
              <a16:creationId xmlns:a16="http://schemas.microsoft.com/office/drawing/2014/main" id="{2114ADA7-9E8F-4441-BC8B-CAC06AFF3A7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11" name="Text Box 1691">
          <a:extLst>
            <a:ext uri="{FF2B5EF4-FFF2-40B4-BE49-F238E27FC236}">
              <a16:creationId xmlns:a16="http://schemas.microsoft.com/office/drawing/2014/main" id="{8822DED7-3AF5-4AE2-96A8-32343577835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12" name="Text Box 1692">
          <a:extLst>
            <a:ext uri="{FF2B5EF4-FFF2-40B4-BE49-F238E27FC236}">
              <a16:creationId xmlns:a16="http://schemas.microsoft.com/office/drawing/2014/main" id="{33DC964B-D2F5-4F13-8D93-C2934DDF64A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13" name="Text Box 1693">
          <a:extLst>
            <a:ext uri="{FF2B5EF4-FFF2-40B4-BE49-F238E27FC236}">
              <a16:creationId xmlns:a16="http://schemas.microsoft.com/office/drawing/2014/main" id="{7DF50E07-C10B-42DF-93A6-F94E2673AE4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4" name="Text Box 1694">
          <a:extLst>
            <a:ext uri="{FF2B5EF4-FFF2-40B4-BE49-F238E27FC236}">
              <a16:creationId xmlns:a16="http://schemas.microsoft.com/office/drawing/2014/main" id="{C21ADE56-BB44-49CA-BF35-5A89E7925B6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5" name="Text Box 1695">
          <a:extLst>
            <a:ext uri="{FF2B5EF4-FFF2-40B4-BE49-F238E27FC236}">
              <a16:creationId xmlns:a16="http://schemas.microsoft.com/office/drawing/2014/main" id="{9413B459-DD8E-482F-8A07-3B05653A2C5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6" name="Text Box 1696">
          <a:extLst>
            <a:ext uri="{FF2B5EF4-FFF2-40B4-BE49-F238E27FC236}">
              <a16:creationId xmlns:a16="http://schemas.microsoft.com/office/drawing/2014/main" id="{0783CBDF-4ED4-4810-BF84-AF9A04E93DE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7" name="Text Box 1697">
          <a:extLst>
            <a:ext uri="{FF2B5EF4-FFF2-40B4-BE49-F238E27FC236}">
              <a16:creationId xmlns:a16="http://schemas.microsoft.com/office/drawing/2014/main" id="{C5A7CADC-7A3C-46CB-8537-0FC1B4D6A95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8" name="Text Box 1698">
          <a:extLst>
            <a:ext uri="{FF2B5EF4-FFF2-40B4-BE49-F238E27FC236}">
              <a16:creationId xmlns:a16="http://schemas.microsoft.com/office/drawing/2014/main" id="{F4D49D70-6FB2-429C-9536-1A8D69145EF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19" name="Text Box 1699">
          <a:extLst>
            <a:ext uri="{FF2B5EF4-FFF2-40B4-BE49-F238E27FC236}">
              <a16:creationId xmlns:a16="http://schemas.microsoft.com/office/drawing/2014/main" id="{FB6C0F8C-85AF-4063-AC89-B60D090D822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0" name="Text Box 1700">
          <a:extLst>
            <a:ext uri="{FF2B5EF4-FFF2-40B4-BE49-F238E27FC236}">
              <a16:creationId xmlns:a16="http://schemas.microsoft.com/office/drawing/2014/main" id="{F1C94E7D-A6B6-4850-88E5-9E7C6BC2451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1" name="Text Box 1701">
          <a:extLst>
            <a:ext uri="{FF2B5EF4-FFF2-40B4-BE49-F238E27FC236}">
              <a16:creationId xmlns:a16="http://schemas.microsoft.com/office/drawing/2014/main" id="{847F7FF4-544A-43F1-83D4-3A53BFBB755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2" name="Text Box 1702">
          <a:extLst>
            <a:ext uri="{FF2B5EF4-FFF2-40B4-BE49-F238E27FC236}">
              <a16:creationId xmlns:a16="http://schemas.microsoft.com/office/drawing/2014/main" id="{67136BBF-4B5A-4DB3-94E5-05BE54E08F9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3" name="Text Box 1703">
          <a:extLst>
            <a:ext uri="{FF2B5EF4-FFF2-40B4-BE49-F238E27FC236}">
              <a16:creationId xmlns:a16="http://schemas.microsoft.com/office/drawing/2014/main" id="{1CB0A254-21C6-480C-8355-C798EF00A88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4" name="Text Box 1704">
          <a:extLst>
            <a:ext uri="{FF2B5EF4-FFF2-40B4-BE49-F238E27FC236}">
              <a16:creationId xmlns:a16="http://schemas.microsoft.com/office/drawing/2014/main" id="{4FC33D13-4AE6-4692-A18E-8CB2461803E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5" name="Text Box 1705">
          <a:extLst>
            <a:ext uri="{FF2B5EF4-FFF2-40B4-BE49-F238E27FC236}">
              <a16:creationId xmlns:a16="http://schemas.microsoft.com/office/drawing/2014/main" id="{011E9E69-BB3F-46B8-88FB-72EB1F4E1C8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6" name="Text Box 1706">
          <a:extLst>
            <a:ext uri="{FF2B5EF4-FFF2-40B4-BE49-F238E27FC236}">
              <a16:creationId xmlns:a16="http://schemas.microsoft.com/office/drawing/2014/main" id="{ECA8062B-84E9-4165-B0E3-C6EFB616BFF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7" name="Text Box 1707">
          <a:extLst>
            <a:ext uri="{FF2B5EF4-FFF2-40B4-BE49-F238E27FC236}">
              <a16:creationId xmlns:a16="http://schemas.microsoft.com/office/drawing/2014/main" id="{64F540A6-433C-487F-AD99-AD77DC6FEEE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8" name="Text Box 1708">
          <a:extLst>
            <a:ext uri="{FF2B5EF4-FFF2-40B4-BE49-F238E27FC236}">
              <a16:creationId xmlns:a16="http://schemas.microsoft.com/office/drawing/2014/main" id="{D181DD24-5F3F-4817-A693-00F2E5C9F47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29" name="Text Box 1709">
          <a:extLst>
            <a:ext uri="{FF2B5EF4-FFF2-40B4-BE49-F238E27FC236}">
              <a16:creationId xmlns:a16="http://schemas.microsoft.com/office/drawing/2014/main" id="{9D8FE51F-BE95-44A5-9F57-496574D71DD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0" name="Text Box 1710">
          <a:extLst>
            <a:ext uri="{FF2B5EF4-FFF2-40B4-BE49-F238E27FC236}">
              <a16:creationId xmlns:a16="http://schemas.microsoft.com/office/drawing/2014/main" id="{9A254B19-8155-4B54-945C-8FC691FE052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1" name="Text Box 1711">
          <a:extLst>
            <a:ext uri="{FF2B5EF4-FFF2-40B4-BE49-F238E27FC236}">
              <a16:creationId xmlns:a16="http://schemas.microsoft.com/office/drawing/2014/main" id="{16D08090-AB96-49A4-B899-AB8405FFBF5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2" name="Text Box 1712">
          <a:extLst>
            <a:ext uri="{FF2B5EF4-FFF2-40B4-BE49-F238E27FC236}">
              <a16:creationId xmlns:a16="http://schemas.microsoft.com/office/drawing/2014/main" id="{163CD24E-17B9-4AC9-806C-D4A77E82D38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3" name="Text Box 1713">
          <a:extLst>
            <a:ext uri="{FF2B5EF4-FFF2-40B4-BE49-F238E27FC236}">
              <a16:creationId xmlns:a16="http://schemas.microsoft.com/office/drawing/2014/main" id="{55A86990-B1DE-46EC-A6C3-5039625B3EA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4" name="Text Box 1714">
          <a:extLst>
            <a:ext uri="{FF2B5EF4-FFF2-40B4-BE49-F238E27FC236}">
              <a16:creationId xmlns:a16="http://schemas.microsoft.com/office/drawing/2014/main" id="{9A6B8A0D-FF1A-4BA8-A6EB-C41DEC809B9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5" name="Text Box 1715">
          <a:extLst>
            <a:ext uri="{FF2B5EF4-FFF2-40B4-BE49-F238E27FC236}">
              <a16:creationId xmlns:a16="http://schemas.microsoft.com/office/drawing/2014/main" id="{8E7CBDD1-E665-4AC2-AAB4-AD4F52AE2F7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6" name="Text Box 1716">
          <a:extLst>
            <a:ext uri="{FF2B5EF4-FFF2-40B4-BE49-F238E27FC236}">
              <a16:creationId xmlns:a16="http://schemas.microsoft.com/office/drawing/2014/main" id="{5EB2C1B7-96FD-4BEA-8B4D-C6716603255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7" name="Text Box 1717">
          <a:extLst>
            <a:ext uri="{FF2B5EF4-FFF2-40B4-BE49-F238E27FC236}">
              <a16:creationId xmlns:a16="http://schemas.microsoft.com/office/drawing/2014/main" id="{276B4036-1AA4-42F6-B3CD-A25CC9A0BA0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8" name="Text Box 1718">
          <a:extLst>
            <a:ext uri="{FF2B5EF4-FFF2-40B4-BE49-F238E27FC236}">
              <a16:creationId xmlns:a16="http://schemas.microsoft.com/office/drawing/2014/main" id="{0254934B-4C72-474F-A881-12331904EFE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39" name="Text Box 1719">
          <a:extLst>
            <a:ext uri="{FF2B5EF4-FFF2-40B4-BE49-F238E27FC236}">
              <a16:creationId xmlns:a16="http://schemas.microsoft.com/office/drawing/2014/main" id="{2A7BD686-3A8A-4A82-A3ED-03872E1B345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0" name="Text Box 1720">
          <a:extLst>
            <a:ext uri="{FF2B5EF4-FFF2-40B4-BE49-F238E27FC236}">
              <a16:creationId xmlns:a16="http://schemas.microsoft.com/office/drawing/2014/main" id="{2B8DCD8B-FC63-4033-8978-78DE1568716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1" name="Text Box 1721">
          <a:extLst>
            <a:ext uri="{FF2B5EF4-FFF2-40B4-BE49-F238E27FC236}">
              <a16:creationId xmlns:a16="http://schemas.microsoft.com/office/drawing/2014/main" id="{9F2AE914-6516-4508-803F-44140066193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2" name="Text Box 1722">
          <a:extLst>
            <a:ext uri="{FF2B5EF4-FFF2-40B4-BE49-F238E27FC236}">
              <a16:creationId xmlns:a16="http://schemas.microsoft.com/office/drawing/2014/main" id="{5930E168-8723-428C-AD0C-632225F27C5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3" name="Text Box 1723">
          <a:extLst>
            <a:ext uri="{FF2B5EF4-FFF2-40B4-BE49-F238E27FC236}">
              <a16:creationId xmlns:a16="http://schemas.microsoft.com/office/drawing/2014/main" id="{53A5501B-BEED-452C-B188-CB5850C12D1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4" name="Text Box 1724">
          <a:extLst>
            <a:ext uri="{FF2B5EF4-FFF2-40B4-BE49-F238E27FC236}">
              <a16:creationId xmlns:a16="http://schemas.microsoft.com/office/drawing/2014/main" id="{50BF8F69-3416-480E-9433-5A9D456C5DF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5" name="Text Box 1725">
          <a:extLst>
            <a:ext uri="{FF2B5EF4-FFF2-40B4-BE49-F238E27FC236}">
              <a16:creationId xmlns:a16="http://schemas.microsoft.com/office/drawing/2014/main" id="{B340B892-73AD-482D-9FF7-6029FF4102E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6" name="Text Box 1726">
          <a:extLst>
            <a:ext uri="{FF2B5EF4-FFF2-40B4-BE49-F238E27FC236}">
              <a16:creationId xmlns:a16="http://schemas.microsoft.com/office/drawing/2014/main" id="{6EEC10A3-1F53-4F25-B1A8-CC680828306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7" name="Text Box 1727">
          <a:extLst>
            <a:ext uri="{FF2B5EF4-FFF2-40B4-BE49-F238E27FC236}">
              <a16:creationId xmlns:a16="http://schemas.microsoft.com/office/drawing/2014/main" id="{F76F6564-4D82-4B33-8746-8F75BC3D89F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8" name="Text Box 1728">
          <a:extLst>
            <a:ext uri="{FF2B5EF4-FFF2-40B4-BE49-F238E27FC236}">
              <a16:creationId xmlns:a16="http://schemas.microsoft.com/office/drawing/2014/main" id="{432FDE0B-AEC4-4599-ACE4-4AC93E9D4E1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49" name="Text Box 1729">
          <a:extLst>
            <a:ext uri="{FF2B5EF4-FFF2-40B4-BE49-F238E27FC236}">
              <a16:creationId xmlns:a16="http://schemas.microsoft.com/office/drawing/2014/main" id="{10F8B9FB-1568-4E23-925E-2E48674AF4B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0" name="Text Box 1730">
          <a:extLst>
            <a:ext uri="{FF2B5EF4-FFF2-40B4-BE49-F238E27FC236}">
              <a16:creationId xmlns:a16="http://schemas.microsoft.com/office/drawing/2014/main" id="{BF6D6EE4-9399-4B0F-822E-E6608A82C21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1" name="Text Box 1731">
          <a:extLst>
            <a:ext uri="{FF2B5EF4-FFF2-40B4-BE49-F238E27FC236}">
              <a16:creationId xmlns:a16="http://schemas.microsoft.com/office/drawing/2014/main" id="{7929C82A-1773-4C26-AD9F-91119D8C152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2" name="Text Box 1732">
          <a:extLst>
            <a:ext uri="{FF2B5EF4-FFF2-40B4-BE49-F238E27FC236}">
              <a16:creationId xmlns:a16="http://schemas.microsoft.com/office/drawing/2014/main" id="{74F03CF1-E667-456C-A735-2530772ABB6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3" name="Text Box 1733">
          <a:extLst>
            <a:ext uri="{FF2B5EF4-FFF2-40B4-BE49-F238E27FC236}">
              <a16:creationId xmlns:a16="http://schemas.microsoft.com/office/drawing/2014/main" id="{1BD5045F-C160-4842-AF4C-3717A6EB2E9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4" name="Text Box 1734">
          <a:extLst>
            <a:ext uri="{FF2B5EF4-FFF2-40B4-BE49-F238E27FC236}">
              <a16:creationId xmlns:a16="http://schemas.microsoft.com/office/drawing/2014/main" id="{D1053DD8-4F6B-4DE1-A8CB-CD2EFD4F5B5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5" name="Text Box 1735">
          <a:extLst>
            <a:ext uri="{FF2B5EF4-FFF2-40B4-BE49-F238E27FC236}">
              <a16:creationId xmlns:a16="http://schemas.microsoft.com/office/drawing/2014/main" id="{D26A6265-5F63-4C45-8A31-B20AB843351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6" name="Text Box 1736">
          <a:extLst>
            <a:ext uri="{FF2B5EF4-FFF2-40B4-BE49-F238E27FC236}">
              <a16:creationId xmlns:a16="http://schemas.microsoft.com/office/drawing/2014/main" id="{3F90A858-D0A1-45E1-96E6-BD0E234CB29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7" name="Text Box 1737">
          <a:extLst>
            <a:ext uri="{FF2B5EF4-FFF2-40B4-BE49-F238E27FC236}">
              <a16:creationId xmlns:a16="http://schemas.microsoft.com/office/drawing/2014/main" id="{002CECD8-B245-4FFA-998F-2A1D11DAAA8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8" name="Text Box 1738">
          <a:extLst>
            <a:ext uri="{FF2B5EF4-FFF2-40B4-BE49-F238E27FC236}">
              <a16:creationId xmlns:a16="http://schemas.microsoft.com/office/drawing/2014/main" id="{F359402C-03EF-4D0F-88D3-04A21133DDF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59" name="Text Box 1739">
          <a:extLst>
            <a:ext uri="{FF2B5EF4-FFF2-40B4-BE49-F238E27FC236}">
              <a16:creationId xmlns:a16="http://schemas.microsoft.com/office/drawing/2014/main" id="{B76F9D9F-6B65-429F-987C-9A561F30A13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0" name="Text Box 1740">
          <a:extLst>
            <a:ext uri="{FF2B5EF4-FFF2-40B4-BE49-F238E27FC236}">
              <a16:creationId xmlns:a16="http://schemas.microsoft.com/office/drawing/2014/main" id="{2D9CBCB4-DB74-4E8B-9678-155F9B5D80F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1" name="Text Box 1741">
          <a:extLst>
            <a:ext uri="{FF2B5EF4-FFF2-40B4-BE49-F238E27FC236}">
              <a16:creationId xmlns:a16="http://schemas.microsoft.com/office/drawing/2014/main" id="{A38D110B-F83B-495C-8184-D16552790BC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2" name="Text Box 1742">
          <a:extLst>
            <a:ext uri="{FF2B5EF4-FFF2-40B4-BE49-F238E27FC236}">
              <a16:creationId xmlns:a16="http://schemas.microsoft.com/office/drawing/2014/main" id="{990BBC04-9FEC-4AF2-AF11-08E996CCBE3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3" name="Text Box 1743">
          <a:extLst>
            <a:ext uri="{FF2B5EF4-FFF2-40B4-BE49-F238E27FC236}">
              <a16:creationId xmlns:a16="http://schemas.microsoft.com/office/drawing/2014/main" id="{70F3362E-40F6-43CE-BBEF-0122159B1CDF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4" name="Text Box 1744">
          <a:extLst>
            <a:ext uri="{FF2B5EF4-FFF2-40B4-BE49-F238E27FC236}">
              <a16:creationId xmlns:a16="http://schemas.microsoft.com/office/drawing/2014/main" id="{19340045-BD47-4E19-B513-4CD03BC8A3A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5" name="Text Box 1745">
          <a:extLst>
            <a:ext uri="{FF2B5EF4-FFF2-40B4-BE49-F238E27FC236}">
              <a16:creationId xmlns:a16="http://schemas.microsoft.com/office/drawing/2014/main" id="{8FA05A26-A2F8-48DA-9E66-17F5172AB54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6" name="Text Box 1746">
          <a:extLst>
            <a:ext uri="{FF2B5EF4-FFF2-40B4-BE49-F238E27FC236}">
              <a16:creationId xmlns:a16="http://schemas.microsoft.com/office/drawing/2014/main" id="{F264415F-7298-4327-9A71-E3E82F02CF3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7" name="Text Box 1747">
          <a:extLst>
            <a:ext uri="{FF2B5EF4-FFF2-40B4-BE49-F238E27FC236}">
              <a16:creationId xmlns:a16="http://schemas.microsoft.com/office/drawing/2014/main" id="{A4EC95E3-E067-44AA-8347-2ECE9D1A470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8" name="Text Box 1748">
          <a:extLst>
            <a:ext uri="{FF2B5EF4-FFF2-40B4-BE49-F238E27FC236}">
              <a16:creationId xmlns:a16="http://schemas.microsoft.com/office/drawing/2014/main" id="{CC6E3C74-3767-4C9A-A035-C601769F6E7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69" name="Text Box 1749">
          <a:extLst>
            <a:ext uri="{FF2B5EF4-FFF2-40B4-BE49-F238E27FC236}">
              <a16:creationId xmlns:a16="http://schemas.microsoft.com/office/drawing/2014/main" id="{55E5E9EA-AD89-4FC2-9FB6-B883A9CC037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0" name="Text Box 1750">
          <a:extLst>
            <a:ext uri="{FF2B5EF4-FFF2-40B4-BE49-F238E27FC236}">
              <a16:creationId xmlns:a16="http://schemas.microsoft.com/office/drawing/2014/main" id="{793F6FF2-5F88-404F-BF9B-2057EBA307EF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1" name="Text Box 1751">
          <a:extLst>
            <a:ext uri="{FF2B5EF4-FFF2-40B4-BE49-F238E27FC236}">
              <a16:creationId xmlns:a16="http://schemas.microsoft.com/office/drawing/2014/main" id="{C4A908CD-A1CD-44BB-BBA1-49891AFB7E0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2" name="Text Box 1752">
          <a:extLst>
            <a:ext uri="{FF2B5EF4-FFF2-40B4-BE49-F238E27FC236}">
              <a16:creationId xmlns:a16="http://schemas.microsoft.com/office/drawing/2014/main" id="{B2501A41-CCBF-4B90-9307-E7F240585AC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3" name="Text Box 1753">
          <a:extLst>
            <a:ext uri="{FF2B5EF4-FFF2-40B4-BE49-F238E27FC236}">
              <a16:creationId xmlns:a16="http://schemas.microsoft.com/office/drawing/2014/main" id="{8554C1B6-A26A-4D43-BE81-449534A64BF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4" name="Text Box 1754">
          <a:extLst>
            <a:ext uri="{FF2B5EF4-FFF2-40B4-BE49-F238E27FC236}">
              <a16:creationId xmlns:a16="http://schemas.microsoft.com/office/drawing/2014/main" id="{7AB18271-7375-40D3-924E-421A74F9733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5" name="Text Box 1755">
          <a:extLst>
            <a:ext uri="{FF2B5EF4-FFF2-40B4-BE49-F238E27FC236}">
              <a16:creationId xmlns:a16="http://schemas.microsoft.com/office/drawing/2014/main" id="{8F5BEAB7-464C-4682-AFB0-BA7133C1C4E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6" name="Text Box 1756">
          <a:extLst>
            <a:ext uri="{FF2B5EF4-FFF2-40B4-BE49-F238E27FC236}">
              <a16:creationId xmlns:a16="http://schemas.microsoft.com/office/drawing/2014/main" id="{63DEC2F3-46D9-4AC3-8A02-A1A93C8E74D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7" name="Text Box 1757">
          <a:extLst>
            <a:ext uri="{FF2B5EF4-FFF2-40B4-BE49-F238E27FC236}">
              <a16:creationId xmlns:a16="http://schemas.microsoft.com/office/drawing/2014/main" id="{0207372E-B573-423F-8208-3BFAAD0DF6A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8" name="Text Box 1758">
          <a:extLst>
            <a:ext uri="{FF2B5EF4-FFF2-40B4-BE49-F238E27FC236}">
              <a16:creationId xmlns:a16="http://schemas.microsoft.com/office/drawing/2014/main" id="{B0B07B28-08CB-4809-8307-CA639C2C3C0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79" name="Text Box 1759">
          <a:extLst>
            <a:ext uri="{FF2B5EF4-FFF2-40B4-BE49-F238E27FC236}">
              <a16:creationId xmlns:a16="http://schemas.microsoft.com/office/drawing/2014/main" id="{9B210BA6-3D85-4A12-8C0D-C40C4D04ACB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0" name="Text Box 1760">
          <a:extLst>
            <a:ext uri="{FF2B5EF4-FFF2-40B4-BE49-F238E27FC236}">
              <a16:creationId xmlns:a16="http://schemas.microsoft.com/office/drawing/2014/main" id="{8C47F23D-820E-42C7-9FC6-83FE55F5389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1" name="Text Box 1761">
          <a:extLst>
            <a:ext uri="{FF2B5EF4-FFF2-40B4-BE49-F238E27FC236}">
              <a16:creationId xmlns:a16="http://schemas.microsoft.com/office/drawing/2014/main" id="{EF556861-6576-4912-BF23-453CEA94B0E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2" name="Text Box 1762">
          <a:extLst>
            <a:ext uri="{FF2B5EF4-FFF2-40B4-BE49-F238E27FC236}">
              <a16:creationId xmlns:a16="http://schemas.microsoft.com/office/drawing/2014/main" id="{E9586618-833F-408D-8798-D1ED0DB7E41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3" name="Text Box 1763">
          <a:extLst>
            <a:ext uri="{FF2B5EF4-FFF2-40B4-BE49-F238E27FC236}">
              <a16:creationId xmlns:a16="http://schemas.microsoft.com/office/drawing/2014/main" id="{800839A6-4138-4CDE-BDE9-F193492629E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4" name="Text Box 1764">
          <a:extLst>
            <a:ext uri="{FF2B5EF4-FFF2-40B4-BE49-F238E27FC236}">
              <a16:creationId xmlns:a16="http://schemas.microsoft.com/office/drawing/2014/main" id="{C01A11EA-FB58-43BA-93EC-136A56EF54D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5" name="Text Box 1765">
          <a:extLst>
            <a:ext uri="{FF2B5EF4-FFF2-40B4-BE49-F238E27FC236}">
              <a16:creationId xmlns:a16="http://schemas.microsoft.com/office/drawing/2014/main" id="{0564B7E9-E8EF-4299-A407-2162509656E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6" name="Text Box 1766">
          <a:extLst>
            <a:ext uri="{FF2B5EF4-FFF2-40B4-BE49-F238E27FC236}">
              <a16:creationId xmlns:a16="http://schemas.microsoft.com/office/drawing/2014/main" id="{E1DD67BE-7894-4410-9AD9-210A26162FD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7" name="Text Box 1767">
          <a:extLst>
            <a:ext uri="{FF2B5EF4-FFF2-40B4-BE49-F238E27FC236}">
              <a16:creationId xmlns:a16="http://schemas.microsoft.com/office/drawing/2014/main" id="{11F66E67-BD14-4729-9171-41A5D4A4DA0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8" name="Text Box 1768">
          <a:extLst>
            <a:ext uri="{FF2B5EF4-FFF2-40B4-BE49-F238E27FC236}">
              <a16:creationId xmlns:a16="http://schemas.microsoft.com/office/drawing/2014/main" id="{AD59E0E2-985B-4A33-9BD2-0CF870556AD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89" name="Text Box 1769">
          <a:extLst>
            <a:ext uri="{FF2B5EF4-FFF2-40B4-BE49-F238E27FC236}">
              <a16:creationId xmlns:a16="http://schemas.microsoft.com/office/drawing/2014/main" id="{69B30DA1-5552-4E96-BCE4-B3970620DED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0" name="Text Box 1770">
          <a:extLst>
            <a:ext uri="{FF2B5EF4-FFF2-40B4-BE49-F238E27FC236}">
              <a16:creationId xmlns:a16="http://schemas.microsoft.com/office/drawing/2014/main" id="{AA4A9309-2072-4974-AA8E-5FA551AE26AF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1" name="Text Box 1771">
          <a:extLst>
            <a:ext uri="{FF2B5EF4-FFF2-40B4-BE49-F238E27FC236}">
              <a16:creationId xmlns:a16="http://schemas.microsoft.com/office/drawing/2014/main" id="{D6F8DAEA-3FBA-425C-9EE9-D8512AB79BA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2" name="Text Box 1772">
          <a:extLst>
            <a:ext uri="{FF2B5EF4-FFF2-40B4-BE49-F238E27FC236}">
              <a16:creationId xmlns:a16="http://schemas.microsoft.com/office/drawing/2014/main" id="{1327B0E3-EF6E-4BEC-BEE1-42B11013B20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3" name="Text Box 1773">
          <a:extLst>
            <a:ext uri="{FF2B5EF4-FFF2-40B4-BE49-F238E27FC236}">
              <a16:creationId xmlns:a16="http://schemas.microsoft.com/office/drawing/2014/main" id="{89D5D231-2703-4535-B34C-EF1962A1338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4" name="Text Box 1774">
          <a:extLst>
            <a:ext uri="{FF2B5EF4-FFF2-40B4-BE49-F238E27FC236}">
              <a16:creationId xmlns:a16="http://schemas.microsoft.com/office/drawing/2014/main" id="{A15BC9B6-6882-47A2-8783-D77B2535CBD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795" name="Text Box 1775">
          <a:extLst>
            <a:ext uri="{FF2B5EF4-FFF2-40B4-BE49-F238E27FC236}">
              <a16:creationId xmlns:a16="http://schemas.microsoft.com/office/drawing/2014/main" id="{AFE75540-7923-427F-BC8A-F94E70F136F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96" name="Text Box 1776">
          <a:extLst>
            <a:ext uri="{FF2B5EF4-FFF2-40B4-BE49-F238E27FC236}">
              <a16:creationId xmlns:a16="http://schemas.microsoft.com/office/drawing/2014/main" id="{4A159CE8-F0AA-4EFE-B7C4-6045D5CBEC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97" name="Text Box 1777">
          <a:extLst>
            <a:ext uri="{FF2B5EF4-FFF2-40B4-BE49-F238E27FC236}">
              <a16:creationId xmlns:a16="http://schemas.microsoft.com/office/drawing/2014/main" id="{4BFE3703-01E8-4C1E-A45E-143AB80DB24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98" name="Text Box 1778">
          <a:extLst>
            <a:ext uri="{FF2B5EF4-FFF2-40B4-BE49-F238E27FC236}">
              <a16:creationId xmlns:a16="http://schemas.microsoft.com/office/drawing/2014/main" id="{AE4CE635-B9FE-4A80-AE5F-5DC6170738A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799" name="Text Box 1779">
          <a:extLst>
            <a:ext uri="{FF2B5EF4-FFF2-40B4-BE49-F238E27FC236}">
              <a16:creationId xmlns:a16="http://schemas.microsoft.com/office/drawing/2014/main" id="{D84F940A-0509-4E69-B27D-7306DF945B3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0" name="Text Box 1780">
          <a:extLst>
            <a:ext uri="{FF2B5EF4-FFF2-40B4-BE49-F238E27FC236}">
              <a16:creationId xmlns:a16="http://schemas.microsoft.com/office/drawing/2014/main" id="{7A7C3243-EC2D-405C-9CD9-BD40284FAE7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1" name="Text Box 1781">
          <a:extLst>
            <a:ext uri="{FF2B5EF4-FFF2-40B4-BE49-F238E27FC236}">
              <a16:creationId xmlns:a16="http://schemas.microsoft.com/office/drawing/2014/main" id="{44A07FAC-2425-4142-88E4-4A57340EE5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2" name="Text Box 1782">
          <a:extLst>
            <a:ext uri="{FF2B5EF4-FFF2-40B4-BE49-F238E27FC236}">
              <a16:creationId xmlns:a16="http://schemas.microsoft.com/office/drawing/2014/main" id="{E1769026-E234-4F17-A17C-C3B413DDE64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3" name="Text Box 1783">
          <a:extLst>
            <a:ext uri="{FF2B5EF4-FFF2-40B4-BE49-F238E27FC236}">
              <a16:creationId xmlns:a16="http://schemas.microsoft.com/office/drawing/2014/main" id="{CDC7DE23-35A3-41E3-902C-FCB66CD1A5D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4" name="Text Box 1784">
          <a:extLst>
            <a:ext uri="{FF2B5EF4-FFF2-40B4-BE49-F238E27FC236}">
              <a16:creationId xmlns:a16="http://schemas.microsoft.com/office/drawing/2014/main" id="{E45D7D9E-6575-4D8F-9329-BA10FD4B655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5" name="Text Box 1785">
          <a:extLst>
            <a:ext uri="{FF2B5EF4-FFF2-40B4-BE49-F238E27FC236}">
              <a16:creationId xmlns:a16="http://schemas.microsoft.com/office/drawing/2014/main" id="{1086D8EE-F0E0-4B6A-808D-956ABE308FB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6" name="Text Box 1786">
          <a:extLst>
            <a:ext uri="{FF2B5EF4-FFF2-40B4-BE49-F238E27FC236}">
              <a16:creationId xmlns:a16="http://schemas.microsoft.com/office/drawing/2014/main" id="{9BA4DAD5-0A3D-41EB-9E5D-7046AA21BAF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7" name="Text Box 1787">
          <a:extLst>
            <a:ext uri="{FF2B5EF4-FFF2-40B4-BE49-F238E27FC236}">
              <a16:creationId xmlns:a16="http://schemas.microsoft.com/office/drawing/2014/main" id="{77F9B3E7-34DD-40D9-9EF2-5F749FC16CF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8" name="Text Box 1788">
          <a:extLst>
            <a:ext uri="{FF2B5EF4-FFF2-40B4-BE49-F238E27FC236}">
              <a16:creationId xmlns:a16="http://schemas.microsoft.com/office/drawing/2014/main" id="{2F757038-FE71-4165-811A-26053D5089A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09" name="Text Box 1789">
          <a:extLst>
            <a:ext uri="{FF2B5EF4-FFF2-40B4-BE49-F238E27FC236}">
              <a16:creationId xmlns:a16="http://schemas.microsoft.com/office/drawing/2014/main" id="{F73DFA22-F1D5-4E25-8454-24D85A3D717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0" name="Text Box 1790">
          <a:extLst>
            <a:ext uri="{FF2B5EF4-FFF2-40B4-BE49-F238E27FC236}">
              <a16:creationId xmlns:a16="http://schemas.microsoft.com/office/drawing/2014/main" id="{FC097952-EFD8-4457-BD2A-C5200797054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1" name="Text Box 1791">
          <a:extLst>
            <a:ext uri="{FF2B5EF4-FFF2-40B4-BE49-F238E27FC236}">
              <a16:creationId xmlns:a16="http://schemas.microsoft.com/office/drawing/2014/main" id="{B46F2D17-AD25-456B-983E-7E38A65FCFE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2" name="Text Box 1792">
          <a:extLst>
            <a:ext uri="{FF2B5EF4-FFF2-40B4-BE49-F238E27FC236}">
              <a16:creationId xmlns:a16="http://schemas.microsoft.com/office/drawing/2014/main" id="{9D425572-5D29-4884-97BA-848AB644A38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3" name="Text Box 1793">
          <a:extLst>
            <a:ext uri="{FF2B5EF4-FFF2-40B4-BE49-F238E27FC236}">
              <a16:creationId xmlns:a16="http://schemas.microsoft.com/office/drawing/2014/main" id="{B7A3FFD6-8490-4E81-8622-B75BA205B69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4" name="Text Box 1794">
          <a:extLst>
            <a:ext uri="{FF2B5EF4-FFF2-40B4-BE49-F238E27FC236}">
              <a16:creationId xmlns:a16="http://schemas.microsoft.com/office/drawing/2014/main" id="{CE1AF9F0-C014-4E4F-8562-EC4312F7DBC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5" name="Text Box 1795">
          <a:extLst>
            <a:ext uri="{FF2B5EF4-FFF2-40B4-BE49-F238E27FC236}">
              <a16:creationId xmlns:a16="http://schemas.microsoft.com/office/drawing/2014/main" id="{C4607BF8-DE88-456B-B00E-98E8077EF10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6" name="Text Box 1796">
          <a:extLst>
            <a:ext uri="{FF2B5EF4-FFF2-40B4-BE49-F238E27FC236}">
              <a16:creationId xmlns:a16="http://schemas.microsoft.com/office/drawing/2014/main" id="{1A5C81B3-333F-48DF-A4EC-74464F9C7EB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7" name="Text Box 1797">
          <a:extLst>
            <a:ext uri="{FF2B5EF4-FFF2-40B4-BE49-F238E27FC236}">
              <a16:creationId xmlns:a16="http://schemas.microsoft.com/office/drawing/2014/main" id="{0D13DB80-A96B-4BBB-9D24-3201A2DD410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8" name="Text Box 1798">
          <a:extLst>
            <a:ext uri="{FF2B5EF4-FFF2-40B4-BE49-F238E27FC236}">
              <a16:creationId xmlns:a16="http://schemas.microsoft.com/office/drawing/2014/main" id="{B858A2D2-487A-41A9-800C-F10669A6595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19" name="Text Box 1799">
          <a:extLst>
            <a:ext uri="{FF2B5EF4-FFF2-40B4-BE49-F238E27FC236}">
              <a16:creationId xmlns:a16="http://schemas.microsoft.com/office/drawing/2014/main" id="{3410CD98-CF43-4C2E-8603-58F2ABB53DD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0" name="Text Box 1800">
          <a:extLst>
            <a:ext uri="{FF2B5EF4-FFF2-40B4-BE49-F238E27FC236}">
              <a16:creationId xmlns:a16="http://schemas.microsoft.com/office/drawing/2014/main" id="{9361883E-4B2D-4AF9-AD65-B8E81D620FB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1" name="Text Box 1801">
          <a:extLst>
            <a:ext uri="{FF2B5EF4-FFF2-40B4-BE49-F238E27FC236}">
              <a16:creationId xmlns:a16="http://schemas.microsoft.com/office/drawing/2014/main" id="{A90D4658-44DE-4DCC-B404-DB13AE9A527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2" name="Text Box 1802">
          <a:extLst>
            <a:ext uri="{FF2B5EF4-FFF2-40B4-BE49-F238E27FC236}">
              <a16:creationId xmlns:a16="http://schemas.microsoft.com/office/drawing/2014/main" id="{9E5A63B1-25EB-4DBB-A841-8A53E998A41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3" name="Text Box 1803">
          <a:extLst>
            <a:ext uri="{FF2B5EF4-FFF2-40B4-BE49-F238E27FC236}">
              <a16:creationId xmlns:a16="http://schemas.microsoft.com/office/drawing/2014/main" id="{345EE027-8A9D-4897-B87E-70A83CC1456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4" name="Text Box 1804">
          <a:extLst>
            <a:ext uri="{FF2B5EF4-FFF2-40B4-BE49-F238E27FC236}">
              <a16:creationId xmlns:a16="http://schemas.microsoft.com/office/drawing/2014/main" id="{41612D8C-28B6-4A34-82BB-AB5A32A07A1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5" name="Text Box 1805">
          <a:extLst>
            <a:ext uri="{FF2B5EF4-FFF2-40B4-BE49-F238E27FC236}">
              <a16:creationId xmlns:a16="http://schemas.microsoft.com/office/drawing/2014/main" id="{AFBBA808-FBEF-4DA2-A089-B26CE1CFDC7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6" name="Text Box 1806">
          <a:extLst>
            <a:ext uri="{FF2B5EF4-FFF2-40B4-BE49-F238E27FC236}">
              <a16:creationId xmlns:a16="http://schemas.microsoft.com/office/drawing/2014/main" id="{08FEE2CE-2608-4A91-BA5E-BF207092BAC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7" name="Text Box 1807">
          <a:extLst>
            <a:ext uri="{FF2B5EF4-FFF2-40B4-BE49-F238E27FC236}">
              <a16:creationId xmlns:a16="http://schemas.microsoft.com/office/drawing/2014/main" id="{1594A28A-38AA-464D-B874-E42C7ECD1C2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8" name="Text Box 1808">
          <a:extLst>
            <a:ext uri="{FF2B5EF4-FFF2-40B4-BE49-F238E27FC236}">
              <a16:creationId xmlns:a16="http://schemas.microsoft.com/office/drawing/2014/main" id="{7FA16562-D02E-41B7-A9BE-9CD8F1C74DD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29" name="Text Box 1809">
          <a:extLst>
            <a:ext uri="{FF2B5EF4-FFF2-40B4-BE49-F238E27FC236}">
              <a16:creationId xmlns:a16="http://schemas.microsoft.com/office/drawing/2014/main" id="{5D1D479A-2A12-44E2-A785-0C3BD0DC0E9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0" name="Text Box 1810">
          <a:extLst>
            <a:ext uri="{FF2B5EF4-FFF2-40B4-BE49-F238E27FC236}">
              <a16:creationId xmlns:a16="http://schemas.microsoft.com/office/drawing/2014/main" id="{90C28C57-6772-4E94-A04D-D237D1E490A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1" name="Text Box 1811">
          <a:extLst>
            <a:ext uri="{FF2B5EF4-FFF2-40B4-BE49-F238E27FC236}">
              <a16:creationId xmlns:a16="http://schemas.microsoft.com/office/drawing/2014/main" id="{7EE06FBF-24B7-455B-85BA-79F0EA626C0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2" name="Text Box 1812">
          <a:extLst>
            <a:ext uri="{FF2B5EF4-FFF2-40B4-BE49-F238E27FC236}">
              <a16:creationId xmlns:a16="http://schemas.microsoft.com/office/drawing/2014/main" id="{6F6EECC7-E971-4307-8C17-90B7C5E310B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3" name="Text Box 1813">
          <a:extLst>
            <a:ext uri="{FF2B5EF4-FFF2-40B4-BE49-F238E27FC236}">
              <a16:creationId xmlns:a16="http://schemas.microsoft.com/office/drawing/2014/main" id="{C735A045-8CD7-4272-995E-08F5E8E59F1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4" name="Text Box 1814">
          <a:extLst>
            <a:ext uri="{FF2B5EF4-FFF2-40B4-BE49-F238E27FC236}">
              <a16:creationId xmlns:a16="http://schemas.microsoft.com/office/drawing/2014/main" id="{58F218E3-8237-4F7A-B76C-DCEBAA43E96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5" name="Text Box 1815">
          <a:extLst>
            <a:ext uri="{FF2B5EF4-FFF2-40B4-BE49-F238E27FC236}">
              <a16:creationId xmlns:a16="http://schemas.microsoft.com/office/drawing/2014/main" id="{BC7CEBF5-2CCE-446B-8B21-A21A5A88BD4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6" name="Text Box 1816">
          <a:extLst>
            <a:ext uri="{FF2B5EF4-FFF2-40B4-BE49-F238E27FC236}">
              <a16:creationId xmlns:a16="http://schemas.microsoft.com/office/drawing/2014/main" id="{39253E49-2D1F-479A-B87B-E1AA485C41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7" name="Text Box 1817">
          <a:extLst>
            <a:ext uri="{FF2B5EF4-FFF2-40B4-BE49-F238E27FC236}">
              <a16:creationId xmlns:a16="http://schemas.microsoft.com/office/drawing/2014/main" id="{F4D3702F-E08D-42E2-BB05-AE2ACF9FB1D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8" name="Text Box 1818">
          <a:extLst>
            <a:ext uri="{FF2B5EF4-FFF2-40B4-BE49-F238E27FC236}">
              <a16:creationId xmlns:a16="http://schemas.microsoft.com/office/drawing/2014/main" id="{B68720B7-0E08-4104-8736-EAE2FBBE4EA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39" name="Text Box 1819">
          <a:extLst>
            <a:ext uri="{FF2B5EF4-FFF2-40B4-BE49-F238E27FC236}">
              <a16:creationId xmlns:a16="http://schemas.microsoft.com/office/drawing/2014/main" id="{F2C4A03A-3A37-40A1-A6AD-2DD4175B8D7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0" name="Text Box 1820">
          <a:extLst>
            <a:ext uri="{FF2B5EF4-FFF2-40B4-BE49-F238E27FC236}">
              <a16:creationId xmlns:a16="http://schemas.microsoft.com/office/drawing/2014/main" id="{CDC557D9-0A8F-421C-BDF8-695E08A3D3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1" name="Text Box 1821">
          <a:extLst>
            <a:ext uri="{FF2B5EF4-FFF2-40B4-BE49-F238E27FC236}">
              <a16:creationId xmlns:a16="http://schemas.microsoft.com/office/drawing/2014/main" id="{00D66AF3-6F29-43DB-9911-F920FD30C13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2" name="Text Box 1822">
          <a:extLst>
            <a:ext uri="{FF2B5EF4-FFF2-40B4-BE49-F238E27FC236}">
              <a16:creationId xmlns:a16="http://schemas.microsoft.com/office/drawing/2014/main" id="{13951E1E-B7DA-4D05-9328-C8A91B8C113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3" name="Text Box 1823">
          <a:extLst>
            <a:ext uri="{FF2B5EF4-FFF2-40B4-BE49-F238E27FC236}">
              <a16:creationId xmlns:a16="http://schemas.microsoft.com/office/drawing/2014/main" id="{1C02C3CA-C807-424D-A10D-C07EADF8ABF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4" name="Text Box 1824">
          <a:extLst>
            <a:ext uri="{FF2B5EF4-FFF2-40B4-BE49-F238E27FC236}">
              <a16:creationId xmlns:a16="http://schemas.microsoft.com/office/drawing/2014/main" id="{B9CBF1EE-5C12-45AF-9093-794E3C0C673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5" name="Text Box 1825">
          <a:extLst>
            <a:ext uri="{FF2B5EF4-FFF2-40B4-BE49-F238E27FC236}">
              <a16:creationId xmlns:a16="http://schemas.microsoft.com/office/drawing/2014/main" id="{EC4ABE10-18C5-475B-A9F6-4CE4D622217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6" name="Text Box 1826">
          <a:extLst>
            <a:ext uri="{FF2B5EF4-FFF2-40B4-BE49-F238E27FC236}">
              <a16:creationId xmlns:a16="http://schemas.microsoft.com/office/drawing/2014/main" id="{D734B676-A6E5-41CE-AF72-1CA46D80819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7" name="Text Box 1827">
          <a:extLst>
            <a:ext uri="{FF2B5EF4-FFF2-40B4-BE49-F238E27FC236}">
              <a16:creationId xmlns:a16="http://schemas.microsoft.com/office/drawing/2014/main" id="{A4056F7F-2CF7-4AA3-9BF2-7193A1240AE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8" name="Text Box 1828">
          <a:extLst>
            <a:ext uri="{FF2B5EF4-FFF2-40B4-BE49-F238E27FC236}">
              <a16:creationId xmlns:a16="http://schemas.microsoft.com/office/drawing/2014/main" id="{BF4B0AFF-B032-42A1-8D27-7CE505980B3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49" name="Text Box 1829">
          <a:extLst>
            <a:ext uri="{FF2B5EF4-FFF2-40B4-BE49-F238E27FC236}">
              <a16:creationId xmlns:a16="http://schemas.microsoft.com/office/drawing/2014/main" id="{B43760BA-8A62-4CA1-A1AC-68121C79B3C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0" name="Text Box 1830">
          <a:extLst>
            <a:ext uri="{FF2B5EF4-FFF2-40B4-BE49-F238E27FC236}">
              <a16:creationId xmlns:a16="http://schemas.microsoft.com/office/drawing/2014/main" id="{9425CFE7-AF70-4A82-BF3F-0FA1B07BD3E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1" name="Text Box 1831">
          <a:extLst>
            <a:ext uri="{FF2B5EF4-FFF2-40B4-BE49-F238E27FC236}">
              <a16:creationId xmlns:a16="http://schemas.microsoft.com/office/drawing/2014/main" id="{8FEBEF53-4855-4B92-A537-99EE426B185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2" name="Text Box 1832">
          <a:extLst>
            <a:ext uri="{FF2B5EF4-FFF2-40B4-BE49-F238E27FC236}">
              <a16:creationId xmlns:a16="http://schemas.microsoft.com/office/drawing/2014/main" id="{1FB88B64-727F-4A36-B8DA-D2E25E3CD68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3" name="Text Box 1833">
          <a:extLst>
            <a:ext uri="{FF2B5EF4-FFF2-40B4-BE49-F238E27FC236}">
              <a16:creationId xmlns:a16="http://schemas.microsoft.com/office/drawing/2014/main" id="{7F3BF869-F89A-4F46-9CE8-B4A9A6135D3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4" name="Text Box 1834">
          <a:extLst>
            <a:ext uri="{FF2B5EF4-FFF2-40B4-BE49-F238E27FC236}">
              <a16:creationId xmlns:a16="http://schemas.microsoft.com/office/drawing/2014/main" id="{0A0D59BE-D52F-47C4-A277-F790741989B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5" name="Text Box 1835">
          <a:extLst>
            <a:ext uri="{FF2B5EF4-FFF2-40B4-BE49-F238E27FC236}">
              <a16:creationId xmlns:a16="http://schemas.microsoft.com/office/drawing/2014/main" id="{A2017C69-BB58-4B63-A3B0-93CD87472D2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6" name="Text Box 1836">
          <a:extLst>
            <a:ext uri="{FF2B5EF4-FFF2-40B4-BE49-F238E27FC236}">
              <a16:creationId xmlns:a16="http://schemas.microsoft.com/office/drawing/2014/main" id="{A588A1D8-F7BA-4BD7-B6D1-F0F0BBD80B0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7" name="Text Box 1837">
          <a:extLst>
            <a:ext uri="{FF2B5EF4-FFF2-40B4-BE49-F238E27FC236}">
              <a16:creationId xmlns:a16="http://schemas.microsoft.com/office/drawing/2014/main" id="{E2F601DE-9BEA-4535-91D6-D6A24E0653A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8" name="Text Box 1838">
          <a:extLst>
            <a:ext uri="{FF2B5EF4-FFF2-40B4-BE49-F238E27FC236}">
              <a16:creationId xmlns:a16="http://schemas.microsoft.com/office/drawing/2014/main" id="{5ACF796A-A8C5-4632-99EE-9C64C2CC3C0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59" name="Text Box 1839">
          <a:extLst>
            <a:ext uri="{FF2B5EF4-FFF2-40B4-BE49-F238E27FC236}">
              <a16:creationId xmlns:a16="http://schemas.microsoft.com/office/drawing/2014/main" id="{34103D0C-EA42-4C8D-A93F-E3F4716D8AE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0" name="Text Box 1840">
          <a:extLst>
            <a:ext uri="{FF2B5EF4-FFF2-40B4-BE49-F238E27FC236}">
              <a16:creationId xmlns:a16="http://schemas.microsoft.com/office/drawing/2014/main" id="{BEFF8D3A-890D-4254-AD0A-C138375242A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1" name="Text Box 1841">
          <a:extLst>
            <a:ext uri="{FF2B5EF4-FFF2-40B4-BE49-F238E27FC236}">
              <a16:creationId xmlns:a16="http://schemas.microsoft.com/office/drawing/2014/main" id="{D12029F7-BFB9-4F39-BB40-08D9AA64675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2" name="Text Box 1842">
          <a:extLst>
            <a:ext uri="{FF2B5EF4-FFF2-40B4-BE49-F238E27FC236}">
              <a16:creationId xmlns:a16="http://schemas.microsoft.com/office/drawing/2014/main" id="{592235A7-E96A-4218-A1D2-D4C726ED883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3" name="Text Box 1843">
          <a:extLst>
            <a:ext uri="{FF2B5EF4-FFF2-40B4-BE49-F238E27FC236}">
              <a16:creationId xmlns:a16="http://schemas.microsoft.com/office/drawing/2014/main" id="{7DCA3963-53FC-4379-928D-D30917C9AEE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4" name="Text Box 1844">
          <a:extLst>
            <a:ext uri="{FF2B5EF4-FFF2-40B4-BE49-F238E27FC236}">
              <a16:creationId xmlns:a16="http://schemas.microsoft.com/office/drawing/2014/main" id="{C14C9DCE-E5E8-4FCB-BC62-A0116C778F8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5" name="Text Box 1845">
          <a:extLst>
            <a:ext uri="{FF2B5EF4-FFF2-40B4-BE49-F238E27FC236}">
              <a16:creationId xmlns:a16="http://schemas.microsoft.com/office/drawing/2014/main" id="{8A89660D-897D-4F67-8ED9-3F5EA6D9189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6" name="Text Box 1846">
          <a:extLst>
            <a:ext uri="{FF2B5EF4-FFF2-40B4-BE49-F238E27FC236}">
              <a16:creationId xmlns:a16="http://schemas.microsoft.com/office/drawing/2014/main" id="{4A4AD673-8BE1-4A32-BEBC-7929384C87F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7" name="Text Box 1847">
          <a:extLst>
            <a:ext uri="{FF2B5EF4-FFF2-40B4-BE49-F238E27FC236}">
              <a16:creationId xmlns:a16="http://schemas.microsoft.com/office/drawing/2014/main" id="{0FE797D1-D56E-4A62-8296-DAB885580C4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8" name="Text Box 1848">
          <a:extLst>
            <a:ext uri="{FF2B5EF4-FFF2-40B4-BE49-F238E27FC236}">
              <a16:creationId xmlns:a16="http://schemas.microsoft.com/office/drawing/2014/main" id="{5D4265FC-317B-4622-ABA2-4C4029741BD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69" name="Text Box 1849">
          <a:extLst>
            <a:ext uri="{FF2B5EF4-FFF2-40B4-BE49-F238E27FC236}">
              <a16:creationId xmlns:a16="http://schemas.microsoft.com/office/drawing/2014/main" id="{9A2AC06F-ED32-4271-BE90-E1BE87580FE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70" name="Text Box 1850">
          <a:extLst>
            <a:ext uri="{FF2B5EF4-FFF2-40B4-BE49-F238E27FC236}">
              <a16:creationId xmlns:a16="http://schemas.microsoft.com/office/drawing/2014/main" id="{D1C52AE5-6B40-462B-A8EA-1D8D51E9009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71" name="Text Box 1851">
          <a:extLst>
            <a:ext uri="{FF2B5EF4-FFF2-40B4-BE49-F238E27FC236}">
              <a16:creationId xmlns:a16="http://schemas.microsoft.com/office/drawing/2014/main" id="{4BFA001E-92B1-4F31-AE78-46FB41B5254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72" name="Text Box 1852">
          <a:extLst>
            <a:ext uri="{FF2B5EF4-FFF2-40B4-BE49-F238E27FC236}">
              <a16:creationId xmlns:a16="http://schemas.microsoft.com/office/drawing/2014/main" id="{6D7423F2-DC99-4687-A76B-363A4085402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73" name="Text Box 1853">
          <a:extLst>
            <a:ext uri="{FF2B5EF4-FFF2-40B4-BE49-F238E27FC236}">
              <a16:creationId xmlns:a16="http://schemas.microsoft.com/office/drawing/2014/main" id="{A6CDA0F0-5B64-4FA7-82AC-405C77C573C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4" name="Text Box 1854">
          <a:extLst>
            <a:ext uri="{FF2B5EF4-FFF2-40B4-BE49-F238E27FC236}">
              <a16:creationId xmlns:a16="http://schemas.microsoft.com/office/drawing/2014/main" id="{E77DA0C0-4029-48C8-AB56-826F1A8008F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5" name="Text Box 1855">
          <a:extLst>
            <a:ext uri="{FF2B5EF4-FFF2-40B4-BE49-F238E27FC236}">
              <a16:creationId xmlns:a16="http://schemas.microsoft.com/office/drawing/2014/main" id="{85A0D30E-75FE-477E-8693-3D947200666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6" name="Text Box 1856">
          <a:extLst>
            <a:ext uri="{FF2B5EF4-FFF2-40B4-BE49-F238E27FC236}">
              <a16:creationId xmlns:a16="http://schemas.microsoft.com/office/drawing/2014/main" id="{469CB14D-CE53-48C5-8070-F3325ABB8E1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7" name="Text Box 1857">
          <a:extLst>
            <a:ext uri="{FF2B5EF4-FFF2-40B4-BE49-F238E27FC236}">
              <a16:creationId xmlns:a16="http://schemas.microsoft.com/office/drawing/2014/main" id="{E041821C-4A38-4F35-8B0D-004134B7EF2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8" name="Text Box 1858">
          <a:extLst>
            <a:ext uri="{FF2B5EF4-FFF2-40B4-BE49-F238E27FC236}">
              <a16:creationId xmlns:a16="http://schemas.microsoft.com/office/drawing/2014/main" id="{3CC33CD6-CA7B-4E55-B7BD-AD5C75C2890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79" name="Text Box 1859">
          <a:extLst>
            <a:ext uri="{FF2B5EF4-FFF2-40B4-BE49-F238E27FC236}">
              <a16:creationId xmlns:a16="http://schemas.microsoft.com/office/drawing/2014/main" id="{92BA6DCB-E20A-4657-AC0F-D4B4A72D323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0" name="Text Box 1860">
          <a:extLst>
            <a:ext uri="{FF2B5EF4-FFF2-40B4-BE49-F238E27FC236}">
              <a16:creationId xmlns:a16="http://schemas.microsoft.com/office/drawing/2014/main" id="{D7F11FF9-FA1D-4C2F-931F-6E7CFA0035A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1" name="Text Box 1861">
          <a:extLst>
            <a:ext uri="{FF2B5EF4-FFF2-40B4-BE49-F238E27FC236}">
              <a16:creationId xmlns:a16="http://schemas.microsoft.com/office/drawing/2014/main" id="{683076C1-38AD-4498-8C93-3DA99DAEC28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2" name="Text Box 1862">
          <a:extLst>
            <a:ext uri="{FF2B5EF4-FFF2-40B4-BE49-F238E27FC236}">
              <a16:creationId xmlns:a16="http://schemas.microsoft.com/office/drawing/2014/main" id="{0BD39D82-2016-4332-83CD-E9AB0ED7951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3" name="Text Box 1863">
          <a:extLst>
            <a:ext uri="{FF2B5EF4-FFF2-40B4-BE49-F238E27FC236}">
              <a16:creationId xmlns:a16="http://schemas.microsoft.com/office/drawing/2014/main" id="{916866BA-2E77-4AE9-A1FA-A17E234FC68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4" name="Text Box 1864">
          <a:extLst>
            <a:ext uri="{FF2B5EF4-FFF2-40B4-BE49-F238E27FC236}">
              <a16:creationId xmlns:a16="http://schemas.microsoft.com/office/drawing/2014/main" id="{D6B75732-CECA-40DA-8F92-F1B14418E4E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5" name="Text Box 1865">
          <a:extLst>
            <a:ext uri="{FF2B5EF4-FFF2-40B4-BE49-F238E27FC236}">
              <a16:creationId xmlns:a16="http://schemas.microsoft.com/office/drawing/2014/main" id="{6896B7EC-3D0F-40FE-80D7-F186ECC58F6A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6" name="Text Box 1866">
          <a:extLst>
            <a:ext uri="{FF2B5EF4-FFF2-40B4-BE49-F238E27FC236}">
              <a16:creationId xmlns:a16="http://schemas.microsoft.com/office/drawing/2014/main" id="{FFF5516E-9C2F-46A6-BDE4-EADBFBB5807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887" name="Text Box 1867">
          <a:extLst>
            <a:ext uri="{FF2B5EF4-FFF2-40B4-BE49-F238E27FC236}">
              <a16:creationId xmlns:a16="http://schemas.microsoft.com/office/drawing/2014/main" id="{D3507F4D-7FE0-4222-87FA-42A56BA1964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888" name="Text Box 1868">
          <a:extLst>
            <a:ext uri="{FF2B5EF4-FFF2-40B4-BE49-F238E27FC236}">
              <a16:creationId xmlns:a16="http://schemas.microsoft.com/office/drawing/2014/main" id="{3A0CB171-058C-412E-9930-2E0C9C564CFB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889" name="Text Box 1869">
          <a:extLst>
            <a:ext uri="{FF2B5EF4-FFF2-40B4-BE49-F238E27FC236}">
              <a16:creationId xmlns:a16="http://schemas.microsoft.com/office/drawing/2014/main" id="{C4C7CAD5-449D-4C9F-A59F-72DC8C8CDF99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890" name="Text Box 1870">
          <a:extLst>
            <a:ext uri="{FF2B5EF4-FFF2-40B4-BE49-F238E27FC236}">
              <a16:creationId xmlns:a16="http://schemas.microsoft.com/office/drawing/2014/main" id="{382C7E2E-119A-4377-B668-9BECAE325E25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891" name="Text Box 1871">
          <a:extLst>
            <a:ext uri="{FF2B5EF4-FFF2-40B4-BE49-F238E27FC236}">
              <a16:creationId xmlns:a16="http://schemas.microsoft.com/office/drawing/2014/main" id="{154DF489-B93F-4982-8BD1-A5AC33E5D66C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2" name="Text Box 1876">
          <a:extLst>
            <a:ext uri="{FF2B5EF4-FFF2-40B4-BE49-F238E27FC236}">
              <a16:creationId xmlns:a16="http://schemas.microsoft.com/office/drawing/2014/main" id="{E184C602-E501-4FCC-A3E2-CCA6DFF3DBE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3" name="Text Box 1877">
          <a:extLst>
            <a:ext uri="{FF2B5EF4-FFF2-40B4-BE49-F238E27FC236}">
              <a16:creationId xmlns:a16="http://schemas.microsoft.com/office/drawing/2014/main" id="{A8D0C549-3A7B-466B-90EF-E3DA313EF23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4" name="Text Box 1878">
          <a:extLst>
            <a:ext uri="{FF2B5EF4-FFF2-40B4-BE49-F238E27FC236}">
              <a16:creationId xmlns:a16="http://schemas.microsoft.com/office/drawing/2014/main" id="{F35E75F8-D4FC-442E-B0E3-CED15741E20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5" name="Text Box 1879">
          <a:extLst>
            <a:ext uri="{FF2B5EF4-FFF2-40B4-BE49-F238E27FC236}">
              <a16:creationId xmlns:a16="http://schemas.microsoft.com/office/drawing/2014/main" id="{A44FD91C-7B24-4447-941B-2DC6CA9FF7F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6" name="Text Box 1880">
          <a:extLst>
            <a:ext uri="{FF2B5EF4-FFF2-40B4-BE49-F238E27FC236}">
              <a16:creationId xmlns:a16="http://schemas.microsoft.com/office/drawing/2014/main" id="{4CA6E27E-FA00-4AAC-90BE-5ED0C8D2514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7" name="Text Box 1881">
          <a:extLst>
            <a:ext uri="{FF2B5EF4-FFF2-40B4-BE49-F238E27FC236}">
              <a16:creationId xmlns:a16="http://schemas.microsoft.com/office/drawing/2014/main" id="{D333747A-EF2F-4CC4-8F54-38A01197C4B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8" name="Text Box 1882">
          <a:extLst>
            <a:ext uri="{FF2B5EF4-FFF2-40B4-BE49-F238E27FC236}">
              <a16:creationId xmlns:a16="http://schemas.microsoft.com/office/drawing/2014/main" id="{69648503-9A0A-43C1-AB29-7FCFE9517C9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899" name="Text Box 1883">
          <a:extLst>
            <a:ext uri="{FF2B5EF4-FFF2-40B4-BE49-F238E27FC236}">
              <a16:creationId xmlns:a16="http://schemas.microsoft.com/office/drawing/2014/main" id="{CDAB3F37-4ACF-4BDD-8388-3F94CFEA45A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0" name="Text Box 1884">
          <a:extLst>
            <a:ext uri="{FF2B5EF4-FFF2-40B4-BE49-F238E27FC236}">
              <a16:creationId xmlns:a16="http://schemas.microsoft.com/office/drawing/2014/main" id="{8C348477-97BD-427B-99D9-DC9F0CFCFED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1" name="Text Box 1885">
          <a:extLst>
            <a:ext uri="{FF2B5EF4-FFF2-40B4-BE49-F238E27FC236}">
              <a16:creationId xmlns:a16="http://schemas.microsoft.com/office/drawing/2014/main" id="{BE1A4E1D-01E3-4497-B3A5-8A4B76253BA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2" name="Text Box 1886">
          <a:extLst>
            <a:ext uri="{FF2B5EF4-FFF2-40B4-BE49-F238E27FC236}">
              <a16:creationId xmlns:a16="http://schemas.microsoft.com/office/drawing/2014/main" id="{5276708A-3013-4D88-B916-09698652E70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3" name="Text Box 1887">
          <a:extLst>
            <a:ext uri="{FF2B5EF4-FFF2-40B4-BE49-F238E27FC236}">
              <a16:creationId xmlns:a16="http://schemas.microsoft.com/office/drawing/2014/main" id="{847124A3-6A62-4430-B984-7F1284D6DD1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4" name="Text Box 1888">
          <a:extLst>
            <a:ext uri="{FF2B5EF4-FFF2-40B4-BE49-F238E27FC236}">
              <a16:creationId xmlns:a16="http://schemas.microsoft.com/office/drawing/2014/main" id="{E0158DC6-0397-43C6-A848-B743AEF8718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5" name="Text Box 1889">
          <a:extLst>
            <a:ext uri="{FF2B5EF4-FFF2-40B4-BE49-F238E27FC236}">
              <a16:creationId xmlns:a16="http://schemas.microsoft.com/office/drawing/2014/main" id="{DED50928-838F-4283-AB2B-5053F5B4E27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6" name="Text Box 1890">
          <a:extLst>
            <a:ext uri="{FF2B5EF4-FFF2-40B4-BE49-F238E27FC236}">
              <a16:creationId xmlns:a16="http://schemas.microsoft.com/office/drawing/2014/main" id="{18F75E8C-EDAB-459D-8F3E-08C4A9A4036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7" name="Text Box 1891">
          <a:extLst>
            <a:ext uri="{FF2B5EF4-FFF2-40B4-BE49-F238E27FC236}">
              <a16:creationId xmlns:a16="http://schemas.microsoft.com/office/drawing/2014/main" id="{25701C85-026E-4EE0-83A0-CE72F0700E7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8" name="Text Box 1892">
          <a:extLst>
            <a:ext uri="{FF2B5EF4-FFF2-40B4-BE49-F238E27FC236}">
              <a16:creationId xmlns:a16="http://schemas.microsoft.com/office/drawing/2014/main" id="{CD7B61C0-37A5-4DD1-8D30-DC3BCD546CF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09" name="Text Box 1893">
          <a:extLst>
            <a:ext uri="{FF2B5EF4-FFF2-40B4-BE49-F238E27FC236}">
              <a16:creationId xmlns:a16="http://schemas.microsoft.com/office/drawing/2014/main" id="{0E73E07C-8C76-466A-BF94-5010FD23E18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0" name="Text Box 1894">
          <a:extLst>
            <a:ext uri="{FF2B5EF4-FFF2-40B4-BE49-F238E27FC236}">
              <a16:creationId xmlns:a16="http://schemas.microsoft.com/office/drawing/2014/main" id="{0B5C18F4-24E2-45AC-BC9D-023DB057DE8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1" name="Text Box 1895">
          <a:extLst>
            <a:ext uri="{FF2B5EF4-FFF2-40B4-BE49-F238E27FC236}">
              <a16:creationId xmlns:a16="http://schemas.microsoft.com/office/drawing/2014/main" id="{FDAD0C59-9D77-4DB8-9A34-27D64A7C5AE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2" name="Text Box 1896">
          <a:extLst>
            <a:ext uri="{FF2B5EF4-FFF2-40B4-BE49-F238E27FC236}">
              <a16:creationId xmlns:a16="http://schemas.microsoft.com/office/drawing/2014/main" id="{9745C290-6AEC-49A6-B669-169EA967272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3" name="Text Box 1897">
          <a:extLst>
            <a:ext uri="{FF2B5EF4-FFF2-40B4-BE49-F238E27FC236}">
              <a16:creationId xmlns:a16="http://schemas.microsoft.com/office/drawing/2014/main" id="{313ECD7C-3B0E-44BF-BCCF-DDA080ECC39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4" name="Text Box 1898">
          <a:extLst>
            <a:ext uri="{FF2B5EF4-FFF2-40B4-BE49-F238E27FC236}">
              <a16:creationId xmlns:a16="http://schemas.microsoft.com/office/drawing/2014/main" id="{4E195B58-ACB5-48C7-8382-8D5DE5AB2E4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5" name="Text Box 1899">
          <a:extLst>
            <a:ext uri="{FF2B5EF4-FFF2-40B4-BE49-F238E27FC236}">
              <a16:creationId xmlns:a16="http://schemas.microsoft.com/office/drawing/2014/main" id="{E3A648CA-A5EB-4945-BB77-EB63C454ECF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6" name="Text Box 1900">
          <a:extLst>
            <a:ext uri="{FF2B5EF4-FFF2-40B4-BE49-F238E27FC236}">
              <a16:creationId xmlns:a16="http://schemas.microsoft.com/office/drawing/2014/main" id="{D80F1989-44D5-42C5-884C-E60695DB741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7" name="Text Box 1901">
          <a:extLst>
            <a:ext uri="{FF2B5EF4-FFF2-40B4-BE49-F238E27FC236}">
              <a16:creationId xmlns:a16="http://schemas.microsoft.com/office/drawing/2014/main" id="{270ED1A4-8BA5-4625-A9F9-69D25470950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8" name="Text Box 1902">
          <a:extLst>
            <a:ext uri="{FF2B5EF4-FFF2-40B4-BE49-F238E27FC236}">
              <a16:creationId xmlns:a16="http://schemas.microsoft.com/office/drawing/2014/main" id="{55124A6E-730C-4CD8-9A32-D6EB1C14DE7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19" name="Text Box 1903">
          <a:extLst>
            <a:ext uri="{FF2B5EF4-FFF2-40B4-BE49-F238E27FC236}">
              <a16:creationId xmlns:a16="http://schemas.microsoft.com/office/drawing/2014/main" id="{60A6C33A-B349-46EF-AA40-C0D92667D0F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0" name="Text Box 1904">
          <a:extLst>
            <a:ext uri="{FF2B5EF4-FFF2-40B4-BE49-F238E27FC236}">
              <a16:creationId xmlns:a16="http://schemas.microsoft.com/office/drawing/2014/main" id="{358465F9-8A5A-41BF-B9D9-4F535A8D9B4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1" name="Text Box 1905">
          <a:extLst>
            <a:ext uri="{FF2B5EF4-FFF2-40B4-BE49-F238E27FC236}">
              <a16:creationId xmlns:a16="http://schemas.microsoft.com/office/drawing/2014/main" id="{C44A48CF-5040-446E-8E8F-67E2CFB87E5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2" name="Text Box 1906">
          <a:extLst>
            <a:ext uri="{FF2B5EF4-FFF2-40B4-BE49-F238E27FC236}">
              <a16:creationId xmlns:a16="http://schemas.microsoft.com/office/drawing/2014/main" id="{893054DD-B05D-4510-874E-04F1DA57BC9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3" name="Text Box 1907">
          <a:extLst>
            <a:ext uri="{FF2B5EF4-FFF2-40B4-BE49-F238E27FC236}">
              <a16:creationId xmlns:a16="http://schemas.microsoft.com/office/drawing/2014/main" id="{3D6F2F6E-43A5-4A8F-9455-4FDD3D62935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4" name="Text Box 1908">
          <a:extLst>
            <a:ext uri="{FF2B5EF4-FFF2-40B4-BE49-F238E27FC236}">
              <a16:creationId xmlns:a16="http://schemas.microsoft.com/office/drawing/2014/main" id="{5E848D65-23E6-4C01-9179-27294B651B3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5" name="Text Box 1909">
          <a:extLst>
            <a:ext uri="{FF2B5EF4-FFF2-40B4-BE49-F238E27FC236}">
              <a16:creationId xmlns:a16="http://schemas.microsoft.com/office/drawing/2014/main" id="{31AF0AD8-DDB2-4CB4-81A9-49A4C6611FC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6" name="Text Box 1910">
          <a:extLst>
            <a:ext uri="{FF2B5EF4-FFF2-40B4-BE49-F238E27FC236}">
              <a16:creationId xmlns:a16="http://schemas.microsoft.com/office/drawing/2014/main" id="{B2C62A3F-579C-42EE-A16E-8F026BEEA48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7" name="Text Box 1911">
          <a:extLst>
            <a:ext uri="{FF2B5EF4-FFF2-40B4-BE49-F238E27FC236}">
              <a16:creationId xmlns:a16="http://schemas.microsoft.com/office/drawing/2014/main" id="{F4B2EB39-7108-4F5B-9A0A-8004803F8FE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8" name="Text Box 1912">
          <a:extLst>
            <a:ext uri="{FF2B5EF4-FFF2-40B4-BE49-F238E27FC236}">
              <a16:creationId xmlns:a16="http://schemas.microsoft.com/office/drawing/2014/main" id="{71E4CAF2-8FC5-4EB7-93C4-9B238A11DA8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29" name="Text Box 1913">
          <a:extLst>
            <a:ext uri="{FF2B5EF4-FFF2-40B4-BE49-F238E27FC236}">
              <a16:creationId xmlns:a16="http://schemas.microsoft.com/office/drawing/2014/main" id="{C4367196-3846-4A93-A36E-EAAE7E9591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0" name="Text Box 1914">
          <a:extLst>
            <a:ext uri="{FF2B5EF4-FFF2-40B4-BE49-F238E27FC236}">
              <a16:creationId xmlns:a16="http://schemas.microsoft.com/office/drawing/2014/main" id="{3585B492-0675-4FDB-A206-45C0B3EEEE9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1" name="Text Box 1915">
          <a:extLst>
            <a:ext uri="{FF2B5EF4-FFF2-40B4-BE49-F238E27FC236}">
              <a16:creationId xmlns:a16="http://schemas.microsoft.com/office/drawing/2014/main" id="{8E8D77D6-447F-46A4-9E06-FA294071723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2" name="Text Box 1916">
          <a:extLst>
            <a:ext uri="{FF2B5EF4-FFF2-40B4-BE49-F238E27FC236}">
              <a16:creationId xmlns:a16="http://schemas.microsoft.com/office/drawing/2014/main" id="{1235229B-9F32-4B44-916E-B8FFD37FFDB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3" name="Text Box 1917">
          <a:extLst>
            <a:ext uri="{FF2B5EF4-FFF2-40B4-BE49-F238E27FC236}">
              <a16:creationId xmlns:a16="http://schemas.microsoft.com/office/drawing/2014/main" id="{08FA4B3A-6637-4EAC-A0CB-BF1DDDF555D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4" name="Text Box 1918">
          <a:extLst>
            <a:ext uri="{FF2B5EF4-FFF2-40B4-BE49-F238E27FC236}">
              <a16:creationId xmlns:a16="http://schemas.microsoft.com/office/drawing/2014/main" id="{B473EE80-E490-430C-9611-1F1193338D7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5" name="Text Box 1919">
          <a:extLst>
            <a:ext uri="{FF2B5EF4-FFF2-40B4-BE49-F238E27FC236}">
              <a16:creationId xmlns:a16="http://schemas.microsoft.com/office/drawing/2014/main" id="{4151DA14-13BB-40E4-9BF8-41305109012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6" name="Text Box 1920">
          <a:extLst>
            <a:ext uri="{FF2B5EF4-FFF2-40B4-BE49-F238E27FC236}">
              <a16:creationId xmlns:a16="http://schemas.microsoft.com/office/drawing/2014/main" id="{9126D420-5EED-4DD0-855C-A6625244E01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7" name="Text Box 1921">
          <a:extLst>
            <a:ext uri="{FF2B5EF4-FFF2-40B4-BE49-F238E27FC236}">
              <a16:creationId xmlns:a16="http://schemas.microsoft.com/office/drawing/2014/main" id="{D07B9CFF-F06E-4EBA-B64E-38CFF887791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8" name="Text Box 1922">
          <a:extLst>
            <a:ext uri="{FF2B5EF4-FFF2-40B4-BE49-F238E27FC236}">
              <a16:creationId xmlns:a16="http://schemas.microsoft.com/office/drawing/2014/main" id="{65CE1383-B294-4541-B097-F68B42D510E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39" name="Text Box 1923">
          <a:extLst>
            <a:ext uri="{FF2B5EF4-FFF2-40B4-BE49-F238E27FC236}">
              <a16:creationId xmlns:a16="http://schemas.microsoft.com/office/drawing/2014/main" id="{479EE30B-7362-4575-A2CF-4A217F36E8C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0" name="Text Box 1924">
          <a:extLst>
            <a:ext uri="{FF2B5EF4-FFF2-40B4-BE49-F238E27FC236}">
              <a16:creationId xmlns:a16="http://schemas.microsoft.com/office/drawing/2014/main" id="{B24F39EB-4F22-4A48-94B8-53C93B7FB30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1" name="Text Box 1925">
          <a:extLst>
            <a:ext uri="{FF2B5EF4-FFF2-40B4-BE49-F238E27FC236}">
              <a16:creationId xmlns:a16="http://schemas.microsoft.com/office/drawing/2014/main" id="{610E2FF6-C28B-44D1-8AF6-850C71E44B6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2" name="Text Box 1926">
          <a:extLst>
            <a:ext uri="{FF2B5EF4-FFF2-40B4-BE49-F238E27FC236}">
              <a16:creationId xmlns:a16="http://schemas.microsoft.com/office/drawing/2014/main" id="{940226F6-B3F3-4C66-A9B1-1C0D4E4565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3" name="Text Box 1927">
          <a:extLst>
            <a:ext uri="{FF2B5EF4-FFF2-40B4-BE49-F238E27FC236}">
              <a16:creationId xmlns:a16="http://schemas.microsoft.com/office/drawing/2014/main" id="{AD9D04C5-6B46-4FDB-A102-69BCFCFBF52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4" name="Text Box 1928">
          <a:extLst>
            <a:ext uri="{FF2B5EF4-FFF2-40B4-BE49-F238E27FC236}">
              <a16:creationId xmlns:a16="http://schemas.microsoft.com/office/drawing/2014/main" id="{AEB87A71-D85C-414A-AFDF-4D52B57D7CB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5" name="Text Box 1929">
          <a:extLst>
            <a:ext uri="{FF2B5EF4-FFF2-40B4-BE49-F238E27FC236}">
              <a16:creationId xmlns:a16="http://schemas.microsoft.com/office/drawing/2014/main" id="{02087C9F-4E70-4849-8455-DEB71D619A7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6" name="Text Box 1930">
          <a:extLst>
            <a:ext uri="{FF2B5EF4-FFF2-40B4-BE49-F238E27FC236}">
              <a16:creationId xmlns:a16="http://schemas.microsoft.com/office/drawing/2014/main" id="{8AAD05C6-422F-40D1-BAF5-86D51AF789A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7" name="Text Box 1931">
          <a:extLst>
            <a:ext uri="{FF2B5EF4-FFF2-40B4-BE49-F238E27FC236}">
              <a16:creationId xmlns:a16="http://schemas.microsoft.com/office/drawing/2014/main" id="{7CF32B80-87AB-4CC1-92CC-ACE93E69410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8" name="Text Box 1932">
          <a:extLst>
            <a:ext uri="{FF2B5EF4-FFF2-40B4-BE49-F238E27FC236}">
              <a16:creationId xmlns:a16="http://schemas.microsoft.com/office/drawing/2014/main" id="{84866994-489F-402E-A89E-E290724B4DA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49" name="Text Box 1933">
          <a:extLst>
            <a:ext uri="{FF2B5EF4-FFF2-40B4-BE49-F238E27FC236}">
              <a16:creationId xmlns:a16="http://schemas.microsoft.com/office/drawing/2014/main" id="{5D030772-4F7C-4BE9-BD46-4B806652831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0" name="Text Box 1934">
          <a:extLst>
            <a:ext uri="{FF2B5EF4-FFF2-40B4-BE49-F238E27FC236}">
              <a16:creationId xmlns:a16="http://schemas.microsoft.com/office/drawing/2014/main" id="{90F78477-0D33-4256-95E8-5911832F342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1" name="Text Box 1935">
          <a:extLst>
            <a:ext uri="{FF2B5EF4-FFF2-40B4-BE49-F238E27FC236}">
              <a16:creationId xmlns:a16="http://schemas.microsoft.com/office/drawing/2014/main" id="{FD3ECD1A-F2DF-4A66-9253-8561DD9E7A8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2" name="Text Box 1936">
          <a:extLst>
            <a:ext uri="{FF2B5EF4-FFF2-40B4-BE49-F238E27FC236}">
              <a16:creationId xmlns:a16="http://schemas.microsoft.com/office/drawing/2014/main" id="{0F377D5B-5CB9-477E-ADC7-9B1603E3584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3" name="Text Box 1937">
          <a:extLst>
            <a:ext uri="{FF2B5EF4-FFF2-40B4-BE49-F238E27FC236}">
              <a16:creationId xmlns:a16="http://schemas.microsoft.com/office/drawing/2014/main" id="{9BD67070-3962-4329-8DA5-5F180436C4B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4" name="Text Box 1938">
          <a:extLst>
            <a:ext uri="{FF2B5EF4-FFF2-40B4-BE49-F238E27FC236}">
              <a16:creationId xmlns:a16="http://schemas.microsoft.com/office/drawing/2014/main" id="{D60C30D6-55A5-4C58-BB75-A0D15388F69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5" name="Text Box 1939">
          <a:extLst>
            <a:ext uri="{FF2B5EF4-FFF2-40B4-BE49-F238E27FC236}">
              <a16:creationId xmlns:a16="http://schemas.microsoft.com/office/drawing/2014/main" id="{78FBFAD1-E32B-4001-AF6A-851712733FC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6" name="Text Box 1940">
          <a:extLst>
            <a:ext uri="{FF2B5EF4-FFF2-40B4-BE49-F238E27FC236}">
              <a16:creationId xmlns:a16="http://schemas.microsoft.com/office/drawing/2014/main" id="{C46615AD-DD5F-4606-B7A4-889DF04C97E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7" name="Text Box 1941">
          <a:extLst>
            <a:ext uri="{FF2B5EF4-FFF2-40B4-BE49-F238E27FC236}">
              <a16:creationId xmlns:a16="http://schemas.microsoft.com/office/drawing/2014/main" id="{20180C39-C94C-432B-B822-6B92C94DC6B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8" name="Text Box 1942">
          <a:extLst>
            <a:ext uri="{FF2B5EF4-FFF2-40B4-BE49-F238E27FC236}">
              <a16:creationId xmlns:a16="http://schemas.microsoft.com/office/drawing/2014/main" id="{565E0426-8154-40D3-A2BB-DBF038F942E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59" name="Text Box 1943">
          <a:extLst>
            <a:ext uri="{FF2B5EF4-FFF2-40B4-BE49-F238E27FC236}">
              <a16:creationId xmlns:a16="http://schemas.microsoft.com/office/drawing/2014/main" id="{B40E2109-2B02-4CA9-BE14-6F60FE86815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0" name="Text Box 1944">
          <a:extLst>
            <a:ext uri="{FF2B5EF4-FFF2-40B4-BE49-F238E27FC236}">
              <a16:creationId xmlns:a16="http://schemas.microsoft.com/office/drawing/2014/main" id="{324D26CB-B2B6-4154-9103-D097E9A2BC9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1" name="Text Box 1945">
          <a:extLst>
            <a:ext uri="{FF2B5EF4-FFF2-40B4-BE49-F238E27FC236}">
              <a16:creationId xmlns:a16="http://schemas.microsoft.com/office/drawing/2014/main" id="{10CE4436-F82C-4D73-99AD-72B8DBC16D5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2" name="Text Box 1946">
          <a:extLst>
            <a:ext uri="{FF2B5EF4-FFF2-40B4-BE49-F238E27FC236}">
              <a16:creationId xmlns:a16="http://schemas.microsoft.com/office/drawing/2014/main" id="{6BFCC6CA-FC1E-4183-B001-E4121C14508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3" name="Text Box 1947">
          <a:extLst>
            <a:ext uri="{FF2B5EF4-FFF2-40B4-BE49-F238E27FC236}">
              <a16:creationId xmlns:a16="http://schemas.microsoft.com/office/drawing/2014/main" id="{581DC7D8-53DD-424E-B9E9-0D874905DDE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4" name="Text Box 1948">
          <a:extLst>
            <a:ext uri="{FF2B5EF4-FFF2-40B4-BE49-F238E27FC236}">
              <a16:creationId xmlns:a16="http://schemas.microsoft.com/office/drawing/2014/main" id="{45C348DD-2280-4F43-A653-BD225ED118F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5" name="Text Box 1949">
          <a:extLst>
            <a:ext uri="{FF2B5EF4-FFF2-40B4-BE49-F238E27FC236}">
              <a16:creationId xmlns:a16="http://schemas.microsoft.com/office/drawing/2014/main" id="{2CBD8868-507A-455A-86E3-3B8892575D1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6" name="Text Box 1950">
          <a:extLst>
            <a:ext uri="{FF2B5EF4-FFF2-40B4-BE49-F238E27FC236}">
              <a16:creationId xmlns:a16="http://schemas.microsoft.com/office/drawing/2014/main" id="{2A39EC5D-05EF-45CE-B0B9-6CE411828D7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7" name="Text Box 1951">
          <a:extLst>
            <a:ext uri="{FF2B5EF4-FFF2-40B4-BE49-F238E27FC236}">
              <a16:creationId xmlns:a16="http://schemas.microsoft.com/office/drawing/2014/main" id="{9E6B632D-45C8-479D-8732-A6B51EF5C81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8" name="Text Box 1952">
          <a:extLst>
            <a:ext uri="{FF2B5EF4-FFF2-40B4-BE49-F238E27FC236}">
              <a16:creationId xmlns:a16="http://schemas.microsoft.com/office/drawing/2014/main" id="{85CD6FCA-4AF7-4EB6-84D9-0D62147FC4B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69" name="Text Box 1953">
          <a:extLst>
            <a:ext uri="{FF2B5EF4-FFF2-40B4-BE49-F238E27FC236}">
              <a16:creationId xmlns:a16="http://schemas.microsoft.com/office/drawing/2014/main" id="{07BC7674-57BF-42C3-9642-2A04CBF7353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0" name="Text Box 1954">
          <a:extLst>
            <a:ext uri="{FF2B5EF4-FFF2-40B4-BE49-F238E27FC236}">
              <a16:creationId xmlns:a16="http://schemas.microsoft.com/office/drawing/2014/main" id="{F059A988-829A-4B82-82E5-5950F9E11A3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1" name="Text Box 1955">
          <a:extLst>
            <a:ext uri="{FF2B5EF4-FFF2-40B4-BE49-F238E27FC236}">
              <a16:creationId xmlns:a16="http://schemas.microsoft.com/office/drawing/2014/main" id="{9595CA1D-C2AD-4369-9E4E-1F2AF0A4B62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2" name="Text Box 1956">
          <a:extLst>
            <a:ext uri="{FF2B5EF4-FFF2-40B4-BE49-F238E27FC236}">
              <a16:creationId xmlns:a16="http://schemas.microsoft.com/office/drawing/2014/main" id="{FD8DBD27-9600-476C-9D5A-BB533A2492F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3" name="Text Box 1957">
          <a:extLst>
            <a:ext uri="{FF2B5EF4-FFF2-40B4-BE49-F238E27FC236}">
              <a16:creationId xmlns:a16="http://schemas.microsoft.com/office/drawing/2014/main" id="{25DD1EC7-DA91-4925-8D9B-E0BED94FAAA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4" name="Text Box 1958">
          <a:extLst>
            <a:ext uri="{FF2B5EF4-FFF2-40B4-BE49-F238E27FC236}">
              <a16:creationId xmlns:a16="http://schemas.microsoft.com/office/drawing/2014/main" id="{CEA2DD2A-E25E-485A-BA78-0D90996969A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5" name="Text Box 1959">
          <a:extLst>
            <a:ext uri="{FF2B5EF4-FFF2-40B4-BE49-F238E27FC236}">
              <a16:creationId xmlns:a16="http://schemas.microsoft.com/office/drawing/2014/main" id="{8B85BC08-1719-4953-A763-EF53BE12A06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6" name="Text Box 1960">
          <a:extLst>
            <a:ext uri="{FF2B5EF4-FFF2-40B4-BE49-F238E27FC236}">
              <a16:creationId xmlns:a16="http://schemas.microsoft.com/office/drawing/2014/main" id="{5FC5512B-4C2E-4BF7-91EC-90BE79DB084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7" name="Text Box 1961">
          <a:extLst>
            <a:ext uri="{FF2B5EF4-FFF2-40B4-BE49-F238E27FC236}">
              <a16:creationId xmlns:a16="http://schemas.microsoft.com/office/drawing/2014/main" id="{6B650D95-5807-4DB1-88D9-AF6272B6AD9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8" name="Text Box 1962">
          <a:extLst>
            <a:ext uri="{FF2B5EF4-FFF2-40B4-BE49-F238E27FC236}">
              <a16:creationId xmlns:a16="http://schemas.microsoft.com/office/drawing/2014/main" id="{8BA966E5-263C-490C-B8EE-535340149C7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79" name="Text Box 1963">
          <a:extLst>
            <a:ext uri="{FF2B5EF4-FFF2-40B4-BE49-F238E27FC236}">
              <a16:creationId xmlns:a16="http://schemas.microsoft.com/office/drawing/2014/main" id="{CF7A3648-F552-4FBA-81B8-04B998F94E7A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80" name="Text Box 1964">
          <a:extLst>
            <a:ext uri="{FF2B5EF4-FFF2-40B4-BE49-F238E27FC236}">
              <a16:creationId xmlns:a16="http://schemas.microsoft.com/office/drawing/2014/main" id="{EAA1461D-C530-494E-9F4C-E6C6E6ECF6CE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81" name="Text Box 1965">
          <a:extLst>
            <a:ext uri="{FF2B5EF4-FFF2-40B4-BE49-F238E27FC236}">
              <a16:creationId xmlns:a16="http://schemas.microsoft.com/office/drawing/2014/main" id="{63C20881-178A-48D4-B4C9-ECA2194188C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82" name="Text Box 1966">
          <a:extLst>
            <a:ext uri="{FF2B5EF4-FFF2-40B4-BE49-F238E27FC236}">
              <a16:creationId xmlns:a16="http://schemas.microsoft.com/office/drawing/2014/main" id="{216C7339-A31C-41C9-BC46-AEE7F347F22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983" name="Text Box 1967">
          <a:extLst>
            <a:ext uri="{FF2B5EF4-FFF2-40B4-BE49-F238E27FC236}">
              <a16:creationId xmlns:a16="http://schemas.microsoft.com/office/drawing/2014/main" id="{D3B99827-0D4C-4B0D-9873-961003FB7B2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984" name="Text Box 1968">
          <a:extLst>
            <a:ext uri="{FF2B5EF4-FFF2-40B4-BE49-F238E27FC236}">
              <a16:creationId xmlns:a16="http://schemas.microsoft.com/office/drawing/2014/main" id="{CD8B2108-D4C2-4E95-B27D-B5472CA60BDD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985" name="Text Box 1969">
          <a:extLst>
            <a:ext uri="{FF2B5EF4-FFF2-40B4-BE49-F238E27FC236}">
              <a16:creationId xmlns:a16="http://schemas.microsoft.com/office/drawing/2014/main" id="{AC37C68E-EB07-4F1A-8920-DB0771A1B149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986" name="Text Box 1970">
          <a:extLst>
            <a:ext uri="{FF2B5EF4-FFF2-40B4-BE49-F238E27FC236}">
              <a16:creationId xmlns:a16="http://schemas.microsoft.com/office/drawing/2014/main" id="{3BE87C2A-B04E-40A9-958F-F0941853A51E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987" name="Text Box 1971">
          <a:extLst>
            <a:ext uri="{FF2B5EF4-FFF2-40B4-BE49-F238E27FC236}">
              <a16:creationId xmlns:a16="http://schemas.microsoft.com/office/drawing/2014/main" id="{31979C20-323E-47CD-B1DF-C66B361EE8EE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88" name="Text Box 1976">
          <a:extLst>
            <a:ext uri="{FF2B5EF4-FFF2-40B4-BE49-F238E27FC236}">
              <a16:creationId xmlns:a16="http://schemas.microsoft.com/office/drawing/2014/main" id="{4AD6BCED-D4F9-4A87-880C-362A3D8FE6C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89" name="Text Box 1977">
          <a:extLst>
            <a:ext uri="{FF2B5EF4-FFF2-40B4-BE49-F238E27FC236}">
              <a16:creationId xmlns:a16="http://schemas.microsoft.com/office/drawing/2014/main" id="{0B29D0A8-32FB-4BCA-B948-02B04E65DA3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0" name="Text Box 1978">
          <a:extLst>
            <a:ext uri="{FF2B5EF4-FFF2-40B4-BE49-F238E27FC236}">
              <a16:creationId xmlns:a16="http://schemas.microsoft.com/office/drawing/2014/main" id="{ED4B2806-DC80-419C-8E97-2F09BE94D2E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1" name="Text Box 1979">
          <a:extLst>
            <a:ext uri="{FF2B5EF4-FFF2-40B4-BE49-F238E27FC236}">
              <a16:creationId xmlns:a16="http://schemas.microsoft.com/office/drawing/2014/main" id="{DA7295FF-FEA5-4679-A71C-F6EF6974477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2" name="Text Box 1980">
          <a:extLst>
            <a:ext uri="{FF2B5EF4-FFF2-40B4-BE49-F238E27FC236}">
              <a16:creationId xmlns:a16="http://schemas.microsoft.com/office/drawing/2014/main" id="{F53618D1-6D47-489C-A532-17141031E4F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3" name="Text Box 1981">
          <a:extLst>
            <a:ext uri="{FF2B5EF4-FFF2-40B4-BE49-F238E27FC236}">
              <a16:creationId xmlns:a16="http://schemas.microsoft.com/office/drawing/2014/main" id="{4655F55C-FAC6-4168-AD89-C163D24EF05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4" name="Text Box 1982">
          <a:extLst>
            <a:ext uri="{FF2B5EF4-FFF2-40B4-BE49-F238E27FC236}">
              <a16:creationId xmlns:a16="http://schemas.microsoft.com/office/drawing/2014/main" id="{1DF6CD8F-7FC7-4073-8289-2FA9DB5BA92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5" name="Text Box 1983">
          <a:extLst>
            <a:ext uri="{FF2B5EF4-FFF2-40B4-BE49-F238E27FC236}">
              <a16:creationId xmlns:a16="http://schemas.microsoft.com/office/drawing/2014/main" id="{764E9409-0248-4E25-97D6-BA1DA7E2DB7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6" name="Text Box 1984">
          <a:extLst>
            <a:ext uri="{FF2B5EF4-FFF2-40B4-BE49-F238E27FC236}">
              <a16:creationId xmlns:a16="http://schemas.microsoft.com/office/drawing/2014/main" id="{378B28AF-681F-4352-8395-D2C3F46672C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7" name="Text Box 1985">
          <a:extLst>
            <a:ext uri="{FF2B5EF4-FFF2-40B4-BE49-F238E27FC236}">
              <a16:creationId xmlns:a16="http://schemas.microsoft.com/office/drawing/2014/main" id="{C6379D88-4924-4268-BF89-CEB6FD64DBF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8" name="Text Box 1986">
          <a:extLst>
            <a:ext uri="{FF2B5EF4-FFF2-40B4-BE49-F238E27FC236}">
              <a16:creationId xmlns:a16="http://schemas.microsoft.com/office/drawing/2014/main" id="{01C7F199-3F7A-40A1-A8EB-B9CE6EF4939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999" name="Text Box 1987">
          <a:extLst>
            <a:ext uri="{FF2B5EF4-FFF2-40B4-BE49-F238E27FC236}">
              <a16:creationId xmlns:a16="http://schemas.microsoft.com/office/drawing/2014/main" id="{D723406C-FF86-402C-BE8D-935B17D63B2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0" name="Text Box 1988">
          <a:extLst>
            <a:ext uri="{FF2B5EF4-FFF2-40B4-BE49-F238E27FC236}">
              <a16:creationId xmlns:a16="http://schemas.microsoft.com/office/drawing/2014/main" id="{BFA1A61E-213C-4039-BDE6-75124B0BCF4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1" name="Text Box 1989">
          <a:extLst>
            <a:ext uri="{FF2B5EF4-FFF2-40B4-BE49-F238E27FC236}">
              <a16:creationId xmlns:a16="http://schemas.microsoft.com/office/drawing/2014/main" id="{E19C948A-DA83-4939-8E3A-DE9CD583D84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2" name="Text Box 1990">
          <a:extLst>
            <a:ext uri="{FF2B5EF4-FFF2-40B4-BE49-F238E27FC236}">
              <a16:creationId xmlns:a16="http://schemas.microsoft.com/office/drawing/2014/main" id="{44208F64-3930-47A1-9057-8F8254C795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3" name="Text Box 1991">
          <a:extLst>
            <a:ext uri="{FF2B5EF4-FFF2-40B4-BE49-F238E27FC236}">
              <a16:creationId xmlns:a16="http://schemas.microsoft.com/office/drawing/2014/main" id="{9E050316-F00C-4665-8D86-2D498EE86B0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4" name="Text Box 1992">
          <a:extLst>
            <a:ext uri="{FF2B5EF4-FFF2-40B4-BE49-F238E27FC236}">
              <a16:creationId xmlns:a16="http://schemas.microsoft.com/office/drawing/2014/main" id="{B11E9148-E6EC-48CA-94D9-AE37F11E3D8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5" name="Text Box 1993">
          <a:extLst>
            <a:ext uri="{FF2B5EF4-FFF2-40B4-BE49-F238E27FC236}">
              <a16:creationId xmlns:a16="http://schemas.microsoft.com/office/drawing/2014/main" id="{52C4E1EC-15AA-41DC-A782-A164EF379B0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6" name="Text Box 1994">
          <a:extLst>
            <a:ext uri="{FF2B5EF4-FFF2-40B4-BE49-F238E27FC236}">
              <a16:creationId xmlns:a16="http://schemas.microsoft.com/office/drawing/2014/main" id="{8C677A9B-CB3E-4CA0-86BB-60A19DA276F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7" name="Text Box 1995">
          <a:extLst>
            <a:ext uri="{FF2B5EF4-FFF2-40B4-BE49-F238E27FC236}">
              <a16:creationId xmlns:a16="http://schemas.microsoft.com/office/drawing/2014/main" id="{566A6189-E4AA-4496-8350-B323CF14A61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8" name="Text Box 1996">
          <a:extLst>
            <a:ext uri="{FF2B5EF4-FFF2-40B4-BE49-F238E27FC236}">
              <a16:creationId xmlns:a16="http://schemas.microsoft.com/office/drawing/2014/main" id="{EC0090DB-3221-4120-BF7D-8FD45211F34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09" name="Text Box 1997">
          <a:extLst>
            <a:ext uri="{FF2B5EF4-FFF2-40B4-BE49-F238E27FC236}">
              <a16:creationId xmlns:a16="http://schemas.microsoft.com/office/drawing/2014/main" id="{C5DDBDD7-7738-4782-8693-C73BEE35353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0" name="Text Box 1998">
          <a:extLst>
            <a:ext uri="{FF2B5EF4-FFF2-40B4-BE49-F238E27FC236}">
              <a16:creationId xmlns:a16="http://schemas.microsoft.com/office/drawing/2014/main" id="{FBE7C6D5-E202-4013-97CC-D3D09098341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1" name="Text Box 1999">
          <a:extLst>
            <a:ext uri="{FF2B5EF4-FFF2-40B4-BE49-F238E27FC236}">
              <a16:creationId xmlns:a16="http://schemas.microsoft.com/office/drawing/2014/main" id="{70CCF3DA-FABB-440F-9011-7D8B79E12B2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2" name="Text Box 2000">
          <a:extLst>
            <a:ext uri="{FF2B5EF4-FFF2-40B4-BE49-F238E27FC236}">
              <a16:creationId xmlns:a16="http://schemas.microsoft.com/office/drawing/2014/main" id="{B322A104-2941-4E62-A5EF-3285459C68A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3" name="Text Box 2001">
          <a:extLst>
            <a:ext uri="{FF2B5EF4-FFF2-40B4-BE49-F238E27FC236}">
              <a16:creationId xmlns:a16="http://schemas.microsoft.com/office/drawing/2014/main" id="{53617BA6-5657-405D-B163-BFC7E085D1E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4" name="Text Box 2002">
          <a:extLst>
            <a:ext uri="{FF2B5EF4-FFF2-40B4-BE49-F238E27FC236}">
              <a16:creationId xmlns:a16="http://schemas.microsoft.com/office/drawing/2014/main" id="{20750508-13C5-4D80-9335-D835C135553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5" name="Text Box 2003">
          <a:extLst>
            <a:ext uri="{FF2B5EF4-FFF2-40B4-BE49-F238E27FC236}">
              <a16:creationId xmlns:a16="http://schemas.microsoft.com/office/drawing/2014/main" id="{7EFE3B23-00AC-41B2-9E93-4E85CC21431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6" name="Text Box 2004">
          <a:extLst>
            <a:ext uri="{FF2B5EF4-FFF2-40B4-BE49-F238E27FC236}">
              <a16:creationId xmlns:a16="http://schemas.microsoft.com/office/drawing/2014/main" id="{B32D92F3-618D-4305-9903-D8AA4FDBD2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7" name="Text Box 2005">
          <a:extLst>
            <a:ext uri="{FF2B5EF4-FFF2-40B4-BE49-F238E27FC236}">
              <a16:creationId xmlns:a16="http://schemas.microsoft.com/office/drawing/2014/main" id="{4D45377D-8882-402F-829B-B3BFC847FE9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8" name="Text Box 2006">
          <a:extLst>
            <a:ext uri="{FF2B5EF4-FFF2-40B4-BE49-F238E27FC236}">
              <a16:creationId xmlns:a16="http://schemas.microsoft.com/office/drawing/2014/main" id="{14173A94-D56D-400D-BF0D-C1EFE29064B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19" name="Text Box 2007">
          <a:extLst>
            <a:ext uri="{FF2B5EF4-FFF2-40B4-BE49-F238E27FC236}">
              <a16:creationId xmlns:a16="http://schemas.microsoft.com/office/drawing/2014/main" id="{E36FBFFF-0AE2-4961-A829-35296EC5784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0" name="Text Box 2008">
          <a:extLst>
            <a:ext uri="{FF2B5EF4-FFF2-40B4-BE49-F238E27FC236}">
              <a16:creationId xmlns:a16="http://schemas.microsoft.com/office/drawing/2014/main" id="{70FB9EF1-AAA2-4D69-A63A-0864F5EEFCD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1" name="Text Box 2009">
          <a:extLst>
            <a:ext uri="{FF2B5EF4-FFF2-40B4-BE49-F238E27FC236}">
              <a16:creationId xmlns:a16="http://schemas.microsoft.com/office/drawing/2014/main" id="{ED2D3E65-B25F-4B4D-8C0E-E383F1FCCEC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2" name="Text Box 2010">
          <a:extLst>
            <a:ext uri="{FF2B5EF4-FFF2-40B4-BE49-F238E27FC236}">
              <a16:creationId xmlns:a16="http://schemas.microsoft.com/office/drawing/2014/main" id="{52B90A6C-9DCF-461E-ABCC-3B9183D47B6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3" name="Text Box 2011">
          <a:extLst>
            <a:ext uri="{FF2B5EF4-FFF2-40B4-BE49-F238E27FC236}">
              <a16:creationId xmlns:a16="http://schemas.microsoft.com/office/drawing/2014/main" id="{A4350875-3E96-4F9E-BB6A-B19C4334118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4" name="Text Box 2012">
          <a:extLst>
            <a:ext uri="{FF2B5EF4-FFF2-40B4-BE49-F238E27FC236}">
              <a16:creationId xmlns:a16="http://schemas.microsoft.com/office/drawing/2014/main" id="{86C3C505-E30F-4DC4-A422-C00DE3E4E5C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5" name="Text Box 2013">
          <a:extLst>
            <a:ext uri="{FF2B5EF4-FFF2-40B4-BE49-F238E27FC236}">
              <a16:creationId xmlns:a16="http://schemas.microsoft.com/office/drawing/2014/main" id="{25CCC321-BA90-4DFC-8769-CFA75FC8182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6" name="Text Box 2014">
          <a:extLst>
            <a:ext uri="{FF2B5EF4-FFF2-40B4-BE49-F238E27FC236}">
              <a16:creationId xmlns:a16="http://schemas.microsoft.com/office/drawing/2014/main" id="{07FF53E4-E8C3-408D-99F0-5D1C59D3733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7" name="Text Box 2015">
          <a:extLst>
            <a:ext uri="{FF2B5EF4-FFF2-40B4-BE49-F238E27FC236}">
              <a16:creationId xmlns:a16="http://schemas.microsoft.com/office/drawing/2014/main" id="{D95BE88F-9F39-47B6-9529-0E385E1054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8" name="Text Box 2016">
          <a:extLst>
            <a:ext uri="{FF2B5EF4-FFF2-40B4-BE49-F238E27FC236}">
              <a16:creationId xmlns:a16="http://schemas.microsoft.com/office/drawing/2014/main" id="{DE7A5088-E85B-443B-9DB8-68A3BEE7DB7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29" name="Text Box 2017">
          <a:extLst>
            <a:ext uri="{FF2B5EF4-FFF2-40B4-BE49-F238E27FC236}">
              <a16:creationId xmlns:a16="http://schemas.microsoft.com/office/drawing/2014/main" id="{A511DD26-41D3-4DFD-91A4-8B82134FB9E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0" name="Text Box 2018">
          <a:extLst>
            <a:ext uri="{FF2B5EF4-FFF2-40B4-BE49-F238E27FC236}">
              <a16:creationId xmlns:a16="http://schemas.microsoft.com/office/drawing/2014/main" id="{83774B34-FD73-4E0E-BE60-ED000108CD6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1" name="Text Box 2019">
          <a:extLst>
            <a:ext uri="{FF2B5EF4-FFF2-40B4-BE49-F238E27FC236}">
              <a16:creationId xmlns:a16="http://schemas.microsoft.com/office/drawing/2014/main" id="{8B810D37-C8B0-4A82-9C18-5464A86753F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2" name="Text Box 2020">
          <a:extLst>
            <a:ext uri="{FF2B5EF4-FFF2-40B4-BE49-F238E27FC236}">
              <a16:creationId xmlns:a16="http://schemas.microsoft.com/office/drawing/2014/main" id="{EA6097C3-FADE-4443-9F95-D88F070E530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3" name="Text Box 2021">
          <a:extLst>
            <a:ext uri="{FF2B5EF4-FFF2-40B4-BE49-F238E27FC236}">
              <a16:creationId xmlns:a16="http://schemas.microsoft.com/office/drawing/2014/main" id="{CFB04784-6256-47AB-AD64-673902E23E8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4" name="Text Box 2022">
          <a:extLst>
            <a:ext uri="{FF2B5EF4-FFF2-40B4-BE49-F238E27FC236}">
              <a16:creationId xmlns:a16="http://schemas.microsoft.com/office/drawing/2014/main" id="{8DAC2679-0F54-42A1-9D23-3C86054702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5" name="Text Box 2023">
          <a:extLst>
            <a:ext uri="{FF2B5EF4-FFF2-40B4-BE49-F238E27FC236}">
              <a16:creationId xmlns:a16="http://schemas.microsoft.com/office/drawing/2014/main" id="{70A0ED59-1106-46D0-8BEA-E10FCDA362B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6" name="Text Box 2024">
          <a:extLst>
            <a:ext uri="{FF2B5EF4-FFF2-40B4-BE49-F238E27FC236}">
              <a16:creationId xmlns:a16="http://schemas.microsoft.com/office/drawing/2014/main" id="{A13E6205-7664-464D-BC59-0407E319FC6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7" name="Text Box 2025">
          <a:extLst>
            <a:ext uri="{FF2B5EF4-FFF2-40B4-BE49-F238E27FC236}">
              <a16:creationId xmlns:a16="http://schemas.microsoft.com/office/drawing/2014/main" id="{1F002E6C-25F4-480B-B8B6-84BA7DEDE1B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8" name="Text Box 2026">
          <a:extLst>
            <a:ext uri="{FF2B5EF4-FFF2-40B4-BE49-F238E27FC236}">
              <a16:creationId xmlns:a16="http://schemas.microsoft.com/office/drawing/2014/main" id="{738FF42A-4EDE-436A-A13F-5B59D657DFF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39" name="Text Box 2027">
          <a:extLst>
            <a:ext uri="{FF2B5EF4-FFF2-40B4-BE49-F238E27FC236}">
              <a16:creationId xmlns:a16="http://schemas.microsoft.com/office/drawing/2014/main" id="{46CFCA53-7AD2-4933-A644-8C99CA882DF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40" name="Text Box 2028">
          <a:extLst>
            <a:ext uri="{FF2B5EF4-FFF2-40B4-BE49-F238E27FC236}">
              <a16:creationId xmlns:a16="http://schemas.microsoft.com/office/drawing/2014/main" id="{54881450-9E66-4F66-9F2C-6C12B58FCE8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1" name="Text Box 2029">
          <a:extLst>
            <a:ext uri="{FF2B5EF4-FFF2-40B4-BE49-F238E27FC236}">
              <a16:creationId xmlns:a16="http://schemas.microsoft.com/office/drawing/2014/main" id="{72772E32-1271-4D86-8D50-D605DD464A0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2" name="Text Box 2030">
          <a:extLst>
            <a:ext uri="{FF2B5EF4-FFF2-40B4-BE49-F238E27FC236}">
              <a16:creationId xmlns:a16="http://schemas.microsoft.com/office/drawing/2014/main" id="{13AC8922-E103-4346-A1A0-7014C3AE166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3" name="Text Box 2031">
          <a:extLst>
            <a:ext uri="{FF2B5EF4-FFF2-40B4-BE49-F238E27FC236}">
              <a16:creationId xmlns:a16="http://schemas.microsoft.com/office/drawing/2014/main" id="{913DF6B0-F929-46E2-8977-7957CF43FEA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4" name="Text Box 2032">
          <a:extLst>
            <a:ext uri="{FF2B5EF4-FFF2-40B4-BE49-F238E27FC236}">
              <a16:creationId xmlns:a16="http://schemas.microsoft.com/office/drawing/2014/main" id="{73AE4CBB-B8D6-4B8A-9161-49F7BDD9E6B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5" name="Text Box 2033">
          <a:extLst>
            <a:ext uri="{FF2B5EF4-FFF2-40B4-BE49-F238E27FC236}">
              <a16:creationId xmlns:a16="http://schemas.microsoft.com/office/drawing/2014/main" id="{70EAA1E4-9BB1-4D11-98ED-98940F5E20E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6" name="Text Box 2034">
          <a:extLst>
            <a:ext uri="{FF2B5EF4-FFF2-40B4-BE49-F238E27FC236}">
              <a16:creationId xmlns:a16="http://schemas.microsoft.com/office/drawing/2014/main" id="{A3E632F6-4D5F-4742-891B-EB63446E768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7" name="Text Box 2035">
          <a:extLst>
            <a:ext uri="{FF2B5EF4-FFF2-40B4-BE49-F238E27FC236}">
              <a16:creationId xmlns:a16="http://schemas.microsoft.com/office/drawing/2014/main" id="{1F3856AD-0626-407A-84ED-A546D7157C1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8" name="Text Box 2036">
          <a:extLst>
            <a:ext uri="{FF2B5EF4-FFF2-40B4-BE49-F238E27FC236}">
              <a16:creationId xmlns:a16="http://schemas.microsoft.com/office/drawing/2014/main" id="{7E869301-D4AD-4C8C-9D74-320A7CD1EC9B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49" name="Text Box 2037">
          <a:extLst>
            <a:ext uri="{FF2B5EF4-FFF2-40B4-BE49-F238E27FC236}">
              <a16:creationId xmlns:a16="http://schemas.microsoft.com/office/drawing/2014/main" id="{E8D5772C-ABDE-44D2-B2E0-E1CB85BE370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50" name="Text Box 2038">
          <a:extLst>
            <a:ext uri="{FF2B5EF4-FFF2-40B4-BE49-F238E27FC236}">
              <a16:creationId xmlns:a16="http://schemas.microsoft.com/office/drawing/2014/main" id="{5E58EACC-5B1E-4576-BDA9-796796FA333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51" name="Text Box 2039">
          <a:extLst>
            <a:ext uri="{FF2B5EF4-FFF2-40B4-BE49-F238E27FC236}">
              <a16:creationId xmlns:a16="http://schemas.microsoft.com/office/drawing/2014/main" id="{A9098B7E-A090-49B3-AB0E-C035341A3A6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52" name="Text Box 2040">
          <a:extLst>
            <a:ext uri="{FF2B5EF4-FFF2-40B4-BE49-F238E27FC236}">
              <a16:creationId xmlns:a16="http://schemas.microsoft.com/office/drawing/2014/main" id="{C40A7939-6FB1-4AE3-98C4-84A326259F4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53" name="Text Box 2041">
          <a:extLst>
            <a:ext uri="{FF2B5EF4-FFF2-40B4-BE49-F238E27FC236}">
              <a16:creationId xmlns:a16="http://schemas.microsoft.com/office/drawing/2014/main" id="{10AF52A3-EA0D-4C7C-AF07-7F68B11DD2F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054" name="Text Box 2042">
          <a:extLst>
            <a:ext uri="{FF2B5EF4-FFF2-40B4-BE49-F238E27FC236}">
              <a16:creationId xmlns:a16="http://schemas.microsoft.com/office/drawing/2014/main" id="{0B5EBEDD-53B1-4662-A7E9-199ABBC2727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055" name="Text Box 2043">
          <a:extLst>
            <a:ext uri="{FF2B5EF4-FFF2-40B4-BE49-F238E27FC236}">
              <a16:creationId xmlns:a16="http://schemas.microsoft.com/office/drawing/2014/main" id="{FAED05FA-428C-433C-B5CF-CB8604942734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056" name="Text Box 2044">
          <a:extLst>
            <a:ext uri="{FF2B5EF4-FFF2-40B4-BE49-F238E27FC236}">
              <a16:creationId xmlns:a16="http://schemas.microsoft.com/office/drawing/2014/main" id="{C4782152-2B87-46BA-92D0-97822FB8097C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057" name="Text Box 2045">
          <a:extLst>
            <a:ext uri="{FF2B5EF4-FFF2-40B4-BE49-F238E27FC236}">
              <a16:creationId xmlns:a16="http://schemas.microsoft.com/office/drawing/2014/main" id="{8951417B-3DEB-4624-87AE-F08F0B353C3F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058" name="Text Box 2046">
          <a:extLst>
            <a:ext uri="{FF2B5EF4-FFF2-40B4-BE49-F238E27FC236}">
              <a16:creationId xmlns:a16="http://schemas.microsoft.com/office/drawing/2014/main" id="{85310B49-281C-437D-98DD-0FB80F89E509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59" name="Text Box 2051">
          <a:extLst>
            <a:ext uri="{FF2B5EF4-FFF2-40B4-BE49-F238E27FC236}">
              <a16:creationId xmlns:a16="http://schemas.microsoft.com/office/drawing/2014/main" id="{DFD1DE6D-9EFC-43F6-88BF-9FB472BF933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0" name="Text Box 2052">
          <a:extLst>
            <a:ext uri="{FF2B5EF4-FFF2-40B4-BE49-F238E27FC236}">
              <a16:creationId xmlns:a16="http://schemas.microsoft.com/office/drawing/2014/main" id="{22EA92FF-38AD-4FB2-9323-6F97132211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1" name="Text Box 2053">
          <a:extLst>
            <a:ext uri="{FF2B5EF4-FFF2-40B4-BE49-F238E27FC236}">
              <a16:creationId xmlns:a16="http://schemas.microsoft.com/office/drawing/2014/main" id="{7D2FCE6F-FF2E-48E5-8D2F-64F3FA50194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2" name="Text Box 2054">
          <a:extLst>
            <a:ext uri="{FF2B5EF4-FFF2-40B4-BE49-F238E27FC236}">
              <a16:creationId xmlns:a16="http://schemas.microsoft.com/office/drawing/2014/main" id="{C563CE91-9DE6-417C-86D6-AE4E2B8BB61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3" name="Text Box 2055">
          <a:extLst>
            <a:ext uri="{FF2B5EF4-FFF2-40B4-BE49-F238E27FC236}">
              <a16:creationId xmlns:a16="http://schemas.microsoft.com/office/drawing/2014/main" id="{1A259AB2-C79E-4CED-8EB7-E616B2D0D48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4" name="Text Box 2056">
          <a:extLst>
            <a:ext uri="{FF2B5EF4-FFF2-40B4-BE49-F238E27FC236}">
              <a16:creationId xmlns:a16="http://schemas.microsoft.com/office/drawing/2014/main" id="{D8542897-0774-46F3-AD8E-42B4FA81F78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5" name="Text Box 2057">
          <a:extLst>
            <a:ext uri="{FF2B5EF4-FFF2-40B4-BE49-F238E27FC236}">
              <a16:creationId xmlns:a16="http://schemas.microsoft.com/office/drawing/2014/main" id="{9EBF487D-9A3C-4BB6-8486-E3C75F320F5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6" name="Text Box 2058">
          <a:extLst>
            <a:ext uri="{FF2B5EF4-FFF2-40B4-BE49-F238E27FC236}">
              <a16:creationId xmlns:a16="http://schemas.microsoft.com/office/drawing/2014/main" id="{6012953D-BBA4-435E-A67F-E338515F36C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7" name="Text Box 2059">
          <a:extLst>
            <a:ext uri="{FF2B5EF4-FFF2-40B4-BE49-F238E27FC236}">
              <a16:creationId xmlns:a16="http://schemas.microsoft.com/office/drawing/2014/main" id="{2DC688F3-98DD-48D2-931B-F4A1B5BCCDB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8" name="Text Box 2060">
          <a:extLst>
            <a:ext uri="{FF2B5EF4-FFF2-40B4-BE49-F238E27FC236}">
              <a16:creationId xmlns:a16="http://schemas.microsoft.com/office/drawing/2014/main" id="{656FA35D-9A75-4EEE-A8C3-70A7A94DFC4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69" name="Text Box 2061">
          <a:extLst>
            <a:ext uri="{FF2B5EF4-FFF2-40B4-BE49-F238E27FC236}">
              <a16:creationId xmlns:a16="http://schemas.microsoft.com/office/drawing/2014/main" id="{3911D878-CF6D-403E-B29E-F31380773C1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0" name="Text Box 2062">
          <a:extLst>
            <a:ext uri="{FF2B5EF4-FFF2-40B4-BE49-F238E27FC236}">
              <a16:creationId xmlns:a16="http://schemas.microsoft.com/office/drawing/2014/main" id="{A690A111-08B6-4BC0-9398-1705CDFD12E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1" name="Text Box 2063">
          <a:extLst>
            <a:ext uri="{FF2B5EF4-FFF2-40B4-BE49-F238E27FC236}">
              <a16:creationId xmlns:a16="http://schemas.microsoft.com/office/drawing/2014/main" id="{BE778C33-BA50-4CB7-B854-4A8E9AAE743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2" name="Text Box 2064">
          <a:extLst>
            <a:ext uri="{FF2B5EF4-FFF2-40B4-BE49-F238E27FC236}">
              <a16:creationId xmlns:a16="http://schemas.microsoft.com/office/drawing/2014/main" id="{A9BE72B6-CC8C-4CB1-BD42-A303F9A4DDA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3" name="Text Box 2065">
          <a:extLst>
            <a:ext uri="{FF2B5EF4-FFF2-40B4-BE49-F238E27FC236}">
              <a16:creationId xmlns:a16="http://schemas.microsoft.com/office/drawing/2014/main" id="{7C26E8F0-094B-4F81-92A4-A1BFE382A3A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4" name="Text Box 2066">
          <a:extLst>
            <a:ext uri="{FF2B5EF4-FFF2-40B4-BE49-F238E27FC236}">
              <a16:creationId xmlns:a16="http://schemas.microsoft.com/office/drawing/2014/main" id="{0D4273B5-335B-4890-8000-3BF4C009EC9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5" name="Text Box 2067">
          <a:extLst>
            <a:ext uri="{FF2B5EF4-FFF2-40B4-BE49-F238E27FC236}">
              <a16:creationId xmlns:a16="http://schemas.microsoft.com/office/drawing/2014/main" id="{E1423F2E-6F2A-4F3F-8633-089D5D303F9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6" name="Text Box 2068">
          <a:extLst>
            <a:ext uri="{FF2B5EF4-FFF2-40B4-BE49-F238E27FC236}">
              <a16:creationId xmlns:a16="http://schemas.microsoft.com/office/drawing/2014/main" id="{9F1B54E3-54C8-4AC9-B70D-4503279850A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7" name="Text Box 2069">
          <a:extLst>
            <a:ext uri="{FF2B5EF4-FFF2-40B4-BE49-F238E27FC236}">
              <a16:creationId xmlns:a16="http://schemas.microsoft.com/office/drawing/2014/main" id="{B3E69746-5954-4E11-BAFC-04904AC5AAC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8" name="Text Box 2070">
          <a:extLst>
            <a:ext uri="{FF2B5EF4-FFF2-40B4-BE49-F238E27FC236}">
              <a16:creationId xmlns:a16="http://schemas.microsoft.com/office/drawing/2014/main" id="{E44DE6E3-31C7-40E1-A55B-29515150516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79" name="Text Box 2071">
          <a:extLst>
            <a:ext uri="{FF2B5EF4-FFF2-40B4-BE49-F238E27FC236}">
              <a16:creationId xmlns:a16="http://schemas.microsoft.com/office/drawing/2014/main" id="{63AEADA2-38EF-434D-A744-A1F0AC73032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0" name="Text Box 2072">
          <a:extLst>
            <a:ext uri="{FF2B5EF4-FFF2-40B4-BE49-F238E27FC236}">
              <a16:creationId xmlns:a16="http://schemas.microsoft.com/office/drawing/2014/main" id="{84AF854B-F68E-47A9-B4F3-91AF5851131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1" name="Text Box 2073">
          <a:extLst>
            <a:ext uri="{FF2B5EF4-FFF2-40B4-BE49-F238E27FC236}">
              <a16:creationId xmlns:a16="http://schemas.microsoft.com/office/drawing/2014/main" id="{FECBA846-1A09-4183-848F-37CB4AF3905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2" name="Text Box 2074">
          <a:extLst>
            <a:ext uri="{FF2B5EF4-FFF2-40B4-BE49-F238E27FC236}">
              <a16:creationId xmlns:a16="http://schemas.microsoft.com/office/drawing/2014/main" id="{A567D5B6-9F72-42E9-85C3-4F4FE21041B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3" name="Text Box 2075">
          <a:extLst>
            <a:ext uri="{FF2B5EF4-FFF2-40B4-BE49-F238E27FC236}">
              <a16:creationId xmlns:a16="http://schemas.microsoft.com/office/drawing/2014/main" id="{E5538BB5-518C-4EBF-906A-FDEE056F2C5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4" name="Text Box 2076">
          <a:extLst>
            <a:ext uri="{FF2B5EF4-FFF2-40B4-BE49-F238E27FC236}">
              <a16:creationId xmlns:a16="http://schemas.microsoft.com/office/drawing/2014/main" id="{60DAEFE2-30F9-41BB-B8B8-32E7ED1B2EF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5" name="Text Box 2077">
          <a:extLst>
            <a:ext uri="{FF2B5EF4-FFF2-40B4-BE49-F238E27FC236}">
              <a16:creationId xmlns:a16="http://schemas.microsoft.com/office/drawing/2014/main" id="{513E3F91-420F-4B14-A014-6DDC0C79FA8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6" name="Text Box 2078">
          <a:extLst>
            <a:ext uri="{FF2B5EF4-FFF2-40B4-BE49-F238E27FC236}">
              <a16:creationId xmlns:a16="http://schemas.microsoft.com/office/drawing/2014/main" id="{B648FFBA-F591-43E2-8CB8-9033BE1EF8C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7" name="Text Box 2079">
          <a:extLst>
            <a:ext uri="{FF2B5EF4-FFF2-40B4-BE49-F238E27FC236}">
              <a16:creationId xmlns:a16="http://schemas.microsoft.com/office/drawing/2014/main" id="{74473207-3F63-4840-BEDD-E12F1DD00D2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8" name="Text Box 2080">
          <a:extLst>
            <a:ext uri="{FF2B5EF4-FFF2-40B4-BE49-F238E27FC236}">
              <a16:creationId xmlns:a16="http://schemas.microsoft.com/office/drawing/2014/main" id="{BFFFA294-0305-4E09-B293-E52FC76D640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89" name="Text Box 2081">
          <a:extLst>
            <a:ext uri="{FF2B5EF4-FFF2-40B4-BE49-F238E27FC236}">
              <a16:creationId xmlns:a16="http://schemas.microsoft.com/office/drawing/2014/main" id="{07A8EC2E-514B-4A3B-B493-ACFCC268DEF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0" name="Text Box 2082">
          <a:extLst>
            <a:ext uri="{FF2B5EF4-FFF2-40B4-BE49-F238E27FC236}">
              <a16:creationId xmlns:a16="http://schemas.microsoft.com/office/drawing/2014/main" id="{95384B94-CA50-40A8-AF65-B87A444C230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1" name="Text Box 2083">
          <a:extLst>
            <a:ext uri="{FF2B5EF4-FFF2-40B4-BE49-F238E27FC236}">
              <a16:creationId xmlns:a16="http://schemas.microsoft.com/office/drawing/2014/main" id="{08761AE9-9DC3-475A-A342-D41A1B34C3F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2" name="Text Box 2084">
          <a:extLst>
            <a:ext uri="{FF2B5EF4-FFF2-40B4-BE49-F238E27FC236}">
              <a16:creationId xmlns:a16="http://schemas.microsoft.com/office/drawing/2014/main" id="{C0F68628-FD95-4FE2-9C1D-8A2590F6EE7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3" name="Text Box 2085">
          <a:extLst>
            <a:ext uri="{FF2B5EF4-FFF2-40B4-BE49-F238E27FC236}">
              <a16:creationId xmlns:a16="http://schemas.microsoft.com/office/drawing/2014/main" id="{03505A1E-CD89-4BE5-9463-5DC2A2DCE41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4" name="Text Box 2086">
          <a:extLst>
            <a:ext uri="{FF2B5EF4-FFF2-40B4-BE49-F238E27FC236}">
              <a16:creationId xmlns:a16="http://schemas.microsoft.com/office/drawing/2014/main" id="{8DE21E3C-4FFE-467C-88C6-A3DA6E8B970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5" name="Text Box 2087">
          <a:extLst>
            <a:ext uri="{FF2B5EF4-FFF2-40B4-BE49-F238E27FC236}">
              <a16:creationId xmlns:a16="http://schemas.microsoft.com/office/drawing/2014/main" id="{8E7B6A12-B4CA-4459-989E-EC8DF9E30D2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6" name="Text Box 2088">
          <a:extLst>
            <a:ext uri="{FF2B5EF4-FFF2-40B4-BE49-F238E27FC236}">
              <a16:creationId xmlns:a16="http://schemas.microsoft.com/office/drawing/2014/main" id="{AB59312C-13A3-4AAA-B519-43D31EFC572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7" name="Text Box 2089">
          <a:extLst>
            <a:ext uri="{FF2B5EF4-FFF2-40B4-BE49-F238E27FC236}">
              <a16:creationId xmlns:a16="http://schemas.microsoft.com/office/drawing/2014/main" id="{2F745B33-C796-48B9-8EF7-8FC7EBFFB3A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8" name="Text Box 2090">
          <a:extLst>
            <a:ext uri="{FF2B5EF4-FFF2-40B4-BE49-F238E27FC236}">
              <a16:creationId xmlns:a16="http://schemas.microsoft.com/office/drawing/2014/main" id="{2A1B1BF5-CA4C-4CDA-B99F-1F266AF16FD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099" name="Text Box 2091">
          <a:extLst>
            <a:ext uri="{FF2B5EF4-FFF2-40B4-BE49-F238E27FC236}">
              <a16:creationId xmlns:a16="http://schemas.microsoft.com/office/drawing/2014/main" id="{985B39F3-6BBB-49F3-8C92-AC9290F44F8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0" name="Text Box 2092">
          <a:extLst>
            <a:ext uri="{FF2B5EF4-FFF2-40B4-BE49-F238E27FC236}">
              <a16:creationId xmlns:a16="http://schemas.microsoft.com/office/drawing/2014/main" id="{56E79E81-4889-45BB-B900-60F0729BFF5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1" name="Text Box 2093">
          <a:extLst>
            <a:ext uri="{FF2B5EF4-FFF2-40B4-BE49-F238E27FC236}">
              <a16:creationId xmlns:a16="http://schemas.microsoft.com/office/drawing/2014/main" id="{4711E1E5-1AB4-49BE-A5DD-3290BA49779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2" name="Text Box 2094">
          <a:extLst>
            <a:ext uri="{FF2B5EF4-FFF2-40B4-BE49-F238E27FC236}">
              <a16:creationId xmlns:a16="http://schemas.microsoft.com/office/drawing/2014/main" id="{7CA7C147-29C6-4A0B-9B8A-C4D236F568C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3" name="Text Box 2095">
          <a:extLst>
            <a:ext uri="{FF2B5EF4-FFF2-40B4-BE49-F238E27FC236}">
              <a16:creationId xmlns:a16="http://schemas.microsoft.com/office/drawing/2014/main" id="{3176003D-93F9-49A2-AFBA-28BDADD8E59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4" name="Text Box 2096">
          <a:extLst>
            <a:ext uri="{FF2B5EF4-FFF2-40B4-BE49-F238E27FC236}">
              <a16:creationId xmlns:a16="http://schemas.microsoft.com/office/drawing/2014/main" id="{4E10DA6B-DD98-469F-A864-05E9EBED4B5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5" name="Text Box 2097">
          <a:extLst>
            <a:ext uri="{FF2B5EF4-FFF2-40B4-BE49-F238E27FC236}">
              <a16:creationId xmlns:a16="http://schemas.microsoft.com/office/drawing/2014/main" id="{E24EF3DD-4485-488D-AEC2-2CAF5F72A08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6" name="Text Box 2098">
          <a:extLst>
            <a:ext uri="{FF2B5EF4-FFF2-40B4-BE49-F238E27FC236}">
              <a16:creationId xmlns:a16="http://schemas.microsoft.com/office/drawing/2014/main" id="{C3DA614F-3D5C-416B-8508-33D5F191A27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7" name="Text Box 2099">
          <a:extLst>
            <a:ext uri="{FF2B5EF4-FFF2-40B4-BE49-F238E27FC236}">
              <a16:creationId xmlns:a16="http://schemas.microsoft.com/office/drawing/2014/main" id="{38AF38E6-C9BA-405A-BF2A-8EB552D2D3A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8" name="Text Box 2100">
          <a:extLst>
            <a:ext uri="{FF2B5EF4-FFF2-40B4-BE49-F238E27FC236}">
              <a16:creationId xmlns:a16="http://schemas.microsoft.com/office/drawing/2014/main" id="{8A7D568F-D76F-4C29-91D5-A9285466EE7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09" name="Text Box 2101">
          <a:extLst>
            <a:ext uri="{FF2B5EF4-FFF2-40B4-BE49-F238E27FC236}">
              <a16:creationId xmlns:a16="http://schemas.microsoft.com/office/drawing/2014/main" id="{E3A07001-29E4-4445-8EF3-2BA3EC9CEB9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0" name="Text Box 2102">
          <a:extLst>
            <a:ext uri="{FF2B5EF4-FFF2-40B4-BE49-F238E27FC236}">
              <a16:creationId xmlns:a16="http://schemas.microsoft.com/office/drawing/2014/main" id="{77E45E07-BE4B-47D6-BC4D-A444F4846F2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1" name="Text Box 2103">
          <a:extLst>
            <a:ext uri="{FF2B5EF4-FFF2-40B4-BE49-F238E27FC236}">
              <a16:creationId xmlns:a16="http://schemas.microsoft.com/office/drawing/2014/main" id="{8ACDBA1E-1596-4D8A-8762-09AAF6EC3F1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2" name="Text Box 2104">
          <a:extLst>
            <a:ext uri="{FF2B5EF4-FFF2-40B4-BE49-F238E27FC236}">
              <a16:creationId xmlns:a16="http://schemas.microsoft.com/office/drawing/2014/main" id="{4359C3E0-8111-46E3-A51B-C3C27490AE6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3" name="Text Box 2105">
          <a:extLst>
            <a:ext uri="{FF2B5EF4-FFF2-40B4-BE49-F238E27FC236}">
              <a16:creationId xmlns:a16="http://schemas.microsoft.com/office/drawing/2014/main" id="{0A0BC141-FE50-484E-80DC-E8820999229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4" name="Text Box 2106">
          <a:extLst>
            <a:ext uri="{FF2B5EF4-FFF2-40B4-BE49-F238E27FC236}">
              <a16:creationId xmlns:a16="http://schemas.microsoft.com/office/drawing/2014/main" id="{7C5084E1-9F9F-4004-BAB9-6580DF600EB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5" name="Text Box 2107">
          <a:extLst>
            <a:ext uri="{FF2B5EF4-FFF2-40B4-BE49-F238E27FC236}">
              <a16:creationId xmlns:a16="http://schemas.microsoft.com/office/drawing/2014/main" id="{655D410E-E342-4E88-93A7-DB171C52E37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6" name="Text Box 2108">
          <a:extLst>
            <a:ext uri="{FF2B5EF4-FFF2-40B4-BE49-F238E27FC236}">
              <a16:creationId xmlns:a16="http://schemas.microsoft.com/office/drawing/2014/main" id="{3E00550A-A9A3-4483-BD5C-14EEF3EE246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7" name="Text Box 2109">
          <a:extLst>
            <a:ext uri="{FF2B5EF4-FFF2-40B4-BE49-F238E27FC236}">
              <a16:creationId xmlns:a16="http://schemas.microsoft.com/office/drawing/2014/main" id="{BB5265E0-CC87-4064-A08F-CCD1753FF9E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8" name="Text Box 2110">
          <a:extLst>
            <a:ext uri="{FF2B5EF4-FFF2-40B4-BE49-F238E27FC236}">
              <a16:creationId xmlns:a16="http://schemas.microsoft.com/office/drawing/2014/main" id="{7A0E4D7B-2C8E-486B-B067-2B171495FC1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19" name="Text Box 2111">
          <a:extLst>
            <a:ext uri="{FF2B5EF4-FFF2-40B4-BE49-F238E27FC236}">
              <a16:creationId xmlns:a16="http://schemas.microsoft.com/office/drawing/2014/main" id="{1B08F245-7A34-4735-B3E1-5C20E162E4C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0" name="Text Box 2112">
          <a:extLst>
            <a:ext uri="{FF2B5EF4-FFF2-40B4-BE49-F238E27FC236}">
              <a16:creationId xmlns:a16="http://schemas.microsoft.com/office/drawing/2014/main" id="{DEA9A05F-8DAE-4994-B306-8E4B3AB8EE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1" name="Text Box 2113">
          <a:extLst>
            <a:ext uri="{FF2B5EF4-FFF2-40B4-BE49-F238E27FC236}">
              <a16:creationId xmlns:a16="http://schemas.microsoft.com/office/drawing/2014/main" id="{B2D661A8-E080-456B-A415-C11C5046C45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2" name="Text Box 2114">
          <a:extLst>
            <a:ext uri="{FF2B5EF4-FFF2-40B4-BE49-F238E27FC236}">
              <a16:creationId xmlns:a16="http://schemas.microsoft.com/office/drawing/2014/main" id="{A579F654-D190-4DDA-B04E-FE0F5EC1234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3" name="Text Box 2115">
          <a:extLst>
            <a:ext uri="{FF2B5EF4-FFF2-40B4-BE49-F238E27FC236}">
              <a16:creationId xmlns:a16="http://schemas.microsoft.com/office/drawing/2014/main" id="{635EB13E-374D-487C-B4E0-C06A5BDD26D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4" name="Text Box 2116">
          <a:extLst>
            <a:ext uri="{FF2B5EF4-FFF2-40B4-BE49-F238E27FC236}">
              <a16:creationId xmlns:a16="http://schemas.microsoft.com/office/drawing/2014/main" id="{9514891B-B5A2-420F-9EA8-49F05D3BFD0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5" name="Text Box 2117">
          <a:extLst>
            <a:ext uri="{FF2B5EF4-FFF2-40B4-BE49-F238E27FC236}">
              <a16:creationId xmlns:a16="http://schemas.microsoft.com/office/drawing/2014/main" id="{B8E1D1F8-CB10-497E-9273-27E55F7BDA9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6" name="Text Box 2118">
          <a:extLst>
            <a:ext uri="{FF2B5EF4-FFF2-40B4-BE49-F238E27FC236}">
              <a16:creationId xmlns:a16="http://schemas.microsoft.com/office/drawing/2014/main" id="{1974E086-7653-4EB5-84C2-9A78AD4D174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7" name="Text Box 2119">
          <a:extLst>
            <a:ext uri="{FF2B5EF4-FFF2-40B4-BE49-F238E27FC236}">
              <a16:creationId xmlns:a16="http://schemas.microsoft.com/office/drawing/2014/main" id="{C59FE161-A75A-4C8D-8B86-9B810D4553C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8" name="Text Box 2120">
          <a:extLst>
            <a:ext uri="{FF2B5EF4-FFF2-40B4-BE49-F238E27FC236}">
              <a16:creationId xmlns:a16="http://schemas.microsoft.com/office/drawing/2014/main" id="{A5E396EF-F3C6-434F-B904-475547D73D1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29" name="Text Box 2121">
          <a:extLst>
            <a:ext uri="{FF2B5EF4-FFF2-40B4-BE49-F238E27FC236}">
              <a16:creationId xmlns:a16="http://schemas.microsoft.com/office/drawing/2014/main" id="{45088AA3-F61A-41EF-A236-07EA3844071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0" name="Text Box 2122">
          <a:extLst>
            <a:ext uri="{FF2B5EF4-FFF2-40B4-BE49-F238E27FC236}">
              <a16:creationId xmlns:a16="http://schemas.microsoft.com/office/drawing/2014/main" id="{8F5C3231-1184-4577-8CE7-6F50ED512D9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1" name="Text Box 2123">
          <a:extLst>
            <a:ext uri="{FF2B5EF4-FFF2-40B4-BE49-F238E27FC236}">
              <a16:creationId xmlns:a16="http://schemas.microsoft.com/office/drawing/2014/main" id="{07DB8D65-CCBD-4C9B-85BF-966ACDE1A48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2" name="Text Box 2124">
          <a:extLst>
            <a:ext uri="{FF2B5EF4-FFF2-40B4-BE49-F238E27FC236}">
              <a16:creationId xmlns:a16="http://schemas.microsoft.com/office/drawing/2014/main" id="{7261B109-2329-4291-966D-C365C433968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3" name="Text Box 2125">
          <a:extLst>
            <a:ext uri="{FF2B5EF4-FFF2-40B4-BE49-F238E27FC236}">
              <a16:creationId xmlns:a16="http://schemas.microsoft.com/office/drawing/2014/main" id="{05CFC6B7-CC5E-4546-9E57-AF1FB216E80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4" name="Text Box 2126">
          <a:extLst>
            <a:ext uri="{FF2B5EF4-FFF2-40B4-BE49-F238E27FC236}">
              <a16:creationId xmlns:a16="http://schemas.microsoft.com/office/drawing/2014/main" id="{E91DA150-E797-438E-898E-D7BA0D9238E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5" name="Text Box 2127">
          <a:extLst>
            <a:ext uri="{FF2B5EF4-FFF2-40B4-BE49-F238E27FC236}">
              <a16:creationId xmlns:a16="http://schemas.microsoft.com/office/drawing/2014/main" id="{9A286FD1-82AC-4D16-A8B6-3978CB93CB7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36" name="Text Box 2128">
          <a:extLst>
            <a:ext uri="{FF2B5EF4-FFF2-40B4-BE49-F238E27FC236}">
              <a16:creationId xmlns:a16="http://schemas.microsoft.com/office/drawing/2014/main" id="{BE565B23-8127-4242-B4E5-A6B07D6010B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37" name="Text Box 2129">
          <a:extLst>
            <a:ext uri="{FF2B5EF4-FFF2-40B4-BE49-F238E27FC236}">
              <a16:creationId xmlns:a16="http://schemas.microsoft.com/office/drawing/2014/main" id="{9741131D-B2D1-4AA3-932A-5B0ED3A8AEB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38" name="Text Box 2130">
          <a:extLst>
            <a:ext uri="{FF2B5EF4-FFF2-40B4-BE49-F238E27FC236}">
              <a16:creationId xmlns:a16="http://schemas.microsoft.com/office/drawing/2014/main" id="{7C4B38E5-C49C-4D65-87F8-C49D1D8B22BF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39" name="Text Box 2131">
          <a:extLst>
            <a:ext uri="{FF2B5EF4-FFF2-40B4-BE49-F238E27FC236}">
              <a16:creationId xmlns:a16="http://schemas.microsoft.com/office/drawing/2014/main" id="{41DC84DC-C93F-4935-B47F-6AAD55E7244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0" name="Text Box 2132">
          <a:extLst>
            <a:ext uri="{FF2B5EF4-FFF2-40B4-BE49-F238E27FC236}">
              <a16:creationId xmlns:a16="http://schemas.microsoft.com/office/drawing/2014/main" id="{B06507C3-8AD4-4162-94E4-AFD160721A12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1" name="Text Box 2133">
          <a:extLst>
            <a:ext uri="{FF2B5EF4-FFF2-40B4-BE49-F238E27FC236}">
              <a16:creationId xmlns:a16="http://schemas.microsoft.com/office/drawing/2014/main" id="{1E9431B8-5D33-4A86-A374-31A7A25A81E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2" name="Text Box 2134">
          <a:extLst>
            <a:ext uri="{FF2B5EF4-FFF2-40B4-BE49-F238E27FC236}">
              <a16:creationId xmlns:a16="http://schemas.microsoft.com/office/drawing/2014/main" id="{49FDBE2A-8A19-4EE4-918B-B67F86E0428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3" name="Text Box 2135">
          <a:extLst>
            <a:ext uri="{FF2B5EF4-FFF2-40B4-BE49-F238E27FC236}">
              <a16:creationId xmlns:a16="http://schemas.microsoft.com/office/drawing/2014/main" id="{85C1A1A3-5BEC-4CB1-A99E-822384FDA5A0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4" name="Text Box 2136">
          <a:extLst>
            <a:ext uri="{FF2B5EF4-FFF2-40B4-BE49-F238E27FC236}">
              <a16:creationId xmlns:a16="http://schemas.microsoft.com/office/drawing/2014/main" id="{7F708447-A13E-4B05-98E3-197EF37B7D8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5" name="Text Box 2137">
          <a:extLst>
            <a:ext uri="{FF2B5EF4-FFF2-40B4-BE49-F238E27FC236}">
              <a16:creationId xmlns:a16="http://schemas.microsoft.com/office/drawing/2014/main" id="{29F2DA7D-F1FE-4D71-A23D-C09D041C56E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6" name="Text Box 2138">
          <a:extLst>
            <a:ext uri="{FF2B5EF4-FFF2-40B4-BE49-F238E27FC236}">
              <a16:creationId xmlns:a16="http://schemas.microsoft.com/office/drawing/2014/main" id="{BD3E201D-0BCF-495F-BC18-5F0F01E01E2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7" name="Text Box 2139">
          <a:extLst>
            <a:ext uri="{FF2B5EF4-FFF2-40B4-BE49-F238E27FC236}">
              <a16:creationId xmlns:a16="http://schemas.microsoft.com/office/drawing/2014/main" id="{98EF7C70-33EF-48FA-A867-740AA5F6C13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8" name="Text Box 2140">
          <a:extLst>
            <a:ext uri="{FF2B5EF4-FFF2-40B4-BE49-F238E27FC236}">
              <a16:creationId xmlns:a16="http://schemas.microsoft.com/office/drawing/2014/main" id="{63A30B23-BB88-4C47-AD43-B0D07F700D5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49" name="Text Box 2141">
          <a:extLst>
            <a:ext uri="{FF2B5EF4-FFF2-40B4-BE49-F238E27FC236}">
              <a16:creationId xmlns:a16="http://schemas.microsoft.com/office/drawing/2014/main" id="{47CC7C5E-4C4B-4A96-B2AF-8CD24BE07257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150" name="Text Box 2142">
          <a:extLst>
            <a:ext uri="{FF2B5EF4-FFF2-40B4-BE49-F238E27FC236}">
              <a16:creationId xmlns:a16="http://schemas.microsoft.com/office/drawing/2014/main" id="{78EB20A7-ADE7-4F16-9D8A-D82E1121351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151" name="Text Box 2143">
          <a:extLst>
            <a:ext uri="{FF2B5EF4-FFF2-40B4-BE49-F238E27FC236}">
              <a16:creationId xmlns:a16="http://schemas.microsoft.com/office/drawing/2014/main" id="{6B674EAA-3D90-4558-9C40-C7F7ECAA9326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152" name="Text Box 2144">
          <a:extLst>
            <a:ext uri="{FF2B5EF4-FFF2-40B4-BE49-F238E27FC236}">
              <a16:creationId xmlns:a16="http://schemas.microsoft.com/office/drawing/2014/main" id="{FA5F15E4-5401-4642-B70E-6986BECC5DCF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153" name="Text Box 2145">
          <a:extLst>
            <a:ext uri="{FF2B5EF4-FFF2-40B4-BE49-F238E27FC236}">
              <a16:creationId xmlns:a16="http://schemas.microsoft.com/office/drawing/2014/main" id="{FD0DC92E-3B46-4683-BCC0-6CF57ED1D67F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154" name="Text Box 2146">
          <a:extLst>
            <a:ext uri="{FF2B5EF4-FFF2-40B4-BE49-F238E27FC236}">
              <a16:creationId xmlns:a16="http://schemas.microsoft.com/office/drawing/2014/main" id="{42C507DC-72C3-4DC2-97FF-E0E0577E8B9C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55" name="Text Box 2151">
          <a:extLst>
            <a:ext uri="{FF2B5EF4-FFF2-40B4-BE49-F238E27FC236}">
              <a16:creationId xmlns:a16="http://schemas.microsoft.com/office/drawing/2014/main" id="{560C7E87-FA65-4C3C-B1B3-CD18B883261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56" name="Text Box 2152">
          <a:extLst>
            <a:ext uri="{FF2B5EF4-FFF2-40B4-BE49-F238E27FC236}">
              <a16:creationId xmlns:a16="http://schemas.microsoft.com/office/drawing/2014/main" id="{3C1ED5CE-BF95-400E-B319-4394E05A83A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57" name="Text Box 2153">
          <a:extLst>
            <a:ext uri="{FF2B5EF4-FFF2-40B4-BE49-F238E27FC236}">
              <a16:creationId xmlns:a16="http://schemas.microsoft.com/office/drawing/2014/main" id="{4FB205F3-D988-4F52-8728-C499FDBD725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58" name="Text Box 2154">
          <a:extLst>
            <a:ext uri="{FF2B5EF4-FFF2-40B4-BE49-F238E27FC236}">
              <a16:creationId xmlns:a16="http://schemas.microsoft.com/office/drawing/2014/main" id="{EA2BF26B-216F-42B1-9F94-2023246ED59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59" name="Text Box 2155">
          <a:extLst>
            <a:ext uri="{FF2B5EF4-FFF2-40B4-BE49-F238E27FC236}">
              <a16:creationId xmlns:a16="http://schemas.microsoft.com/office/drawing/2014/main" id="{38949FFD-C788-4193-979A-C5C58BF8DD6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0" name="Text Box 2156">
          <a:extLst>
            <a:ext uri="{FF2B5EF4-FFF2-40B4-BE49-F238E27FC236}">
              <a16:creationId xmlns:a16="http://schemas.microsoft.com/office/drawing/2014/main" id="{70018AD6-243B-42A8-A921-D2948CC55BD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1" name="Text Box 2157">
          <a:extLst>
            <a:ext uri="{FF2B5EF4-FFF2-40B4-BE49-F238E27FC236}">
              <a16:creationId xmlns:a16="http://schemas.microsoft.com/office/drawing/2014/main" id="{1F198008-ADF6-48EC-B224-A13476D6C50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2" name="Text Box 2158">
          <a:extLst>
            <a:ext uri="{FF2B5EF4-FFF2-40B4-BE49-F238E27FC236}">
              <a16:creationId xmlns:a16="http://schemas.microsoft.com/office/drawing/2014/main" id="{3D41FC83-293F-4DD4-A14F-31D09131060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3" name="Text Box 2159">
          <a:extLst>
            <a:ext uri="{FF2B5EF4-FFF2-40B4-BE49-F238E27FC236}">
              <a16:creationId xmlns:a16="http://schemas.microsoft.com/office/drawing/2014/main" id="{E4112B40-4673-43C8-9DF9-C0E180A1F0E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4" name="Text Box 2160">
          <a:extLst>
            <a:ext uri="{FF2B5EF4-FFF2-40B4-BE49-F238E27FC236}">
              <a16:creationId xmlns:a16="http://schemas.microsoft.com/office/drawing/2014/main" id="{C185E8CB-0092-4BAD-B0FB-64E89BCD422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5" name="Text Box 2161">
          <a:extLst>
            <a:ext uri="{FF2B5EF4-FFF2-40B4-BE49-F238E27FC236}">
              <a16:creationId xmlns:a16="http://schemas.microsoft.com/office/drawing/2014/main" id="{E5E71E6E-DAE5-4B23-B23C-FA466420CCC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6" name="Text Box 2162">
          <a:extLst>
            <a:ext uri="{FF2B5EF4-FFF2-40B4-BE49-F238E27FC236}">
              <a16:creationId xmlns:a16="http://schemas.microsoft.com/office/drawing/2014/main" id="{D843BF67-5029-4C35-9411-081A196A776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7" name="Text Box 2163">
          <a:extLst>
            <a:ext uri="{FF2B5EF4-FFF2-40B4-BE49-F238E27FC236}">
              <a16:creationId xmlns:a16="http://schemas.microsoft.com/office/drawing/2014/main" id="{06FD327E-559F-4AFF-815B-98C818C3F8D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8" name="Text Box 2164">
          <a:extLst>
            <a:ext uri="{FF2B5EF4-FFF2-40B4-BE49-F238E27FC236}">
              <a16:creationId xmlns:a16="http://schemas.microsoft.com/office/drawing/2014/main" id="{9C234634-5E39-49C1-B4A5-62DAC586390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69" name="Text Box 2165">
          <a:extLst>
            <a:ext uri="{FF2B5EF4-FFF2-40B4-BE49-F238E27FC236}">
              <a16:creationId xmlns:a16="http://schemas.microsoft.com/office/drawing/2014/main" id="{831F497B-32CF-47AA-A59A-8CC70CACE59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0" name="Text Box 2166">
          <a:extLst>
            <a:ext uri="{FF2B5EF4-FFF2-40B4-BE49-F238E27FC236}">
              <a16:creationId xmlns:a16="http://schemas.microsoft.com/office/drawing/2014/main" id="{FD5033A7-8280-4803-98B2-95772E3C397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1" name="Text Box 2167">
          <a:extLst>
            <a:ext uri="{FF2B5EF4-FFF2-40B4-BE49-F238E27FC236}">
              <a16:creationId xmlns:a16="http://schemas.microsoft.com/office/drawing/2014/main" id="{4A686A3D-5FD0-49C1-B22F-E7B7346646A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2" name="Text Box 2168">
          <a:extLst>
            <a:ext uri="{FF2B5EF4-FFF2-40B4-BE49-F238E27FC236}">
              <a16:creationId xmlns:a16="http://schemas.microsoft.com/office/drawing/2014/main" id="{ABBFA33D-55FC-4F36-AB40-3F60EA05B16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3" name="Text Box 2169">
          <a:extLst>
            <a:ext uri="{FF2B5EF4-FFF2-40B4-BE49-F238E27FC236}">
              <a16:creationId xmlns:a16="http://schemas.microsoft.com/office/drawing/2014/main" id="{4819EB5D-FE1C-485D-888E-1A8B8B203C5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4" name="Text Box 2170">
          <a:extLst>
            <a:ext uri="{FF2B5EF4-FFF2-40B4-BE49-F238E27FC236}">
              <a16:creationId xmlns:a16="http://schemas.microsoft.com/office/drawing/2014/main" id="{4D64DD61-F58F-46F4-A656-24050E052A7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5" name="Text Box 2171">
          <a:extLst>
            <a:ext uri="{FF2B5EF4-FFF2-40B4-BE49-F238E27FC236}">
              <a16:creationId xmlns:a16="http://schemas.microsoft.com/office/drawing/2014/main" id="{C6023B3D-6E05-44E9-A7D0-93CBA72B14E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6" name="Text Box 2172">
          <a:extLst>
            <a:ext uri="{FF2B5EF4-FFF2-40B4-BE49-F238E27FC236}">
              <a16:creationId xmlns:a16="http://schemas.microsoft.com/office/drawing/2014/main" id="{3CABB52D-F29A-4BB5-B60B-EC4C33ADE77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7" name="Text Box 2173">
          <a:extLst>
            <a:ext uri="{FF2B5EF4-FFF2-40B4-BE49-F238E27FC236}">
              <a16:creationId xmlns:a16="http://schemas.microsoft.com/office/drawing/2014/main" id="{5A53A4A2-67BC-425D-840A-DBE099F0CEA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8" name="Text Box 2174">
          <a:extLst>
            <a:ext uri="{FF2B5EF4-FFF2-40B4-BE49-F238E27FC236}">
              <a16:creationId xmlns:a16="http://schemas.microsoft.com/office/drawing/2014/main" id="{34B004A3-10C0-4B71-86AD-1EFB05C6593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79" name="Text Box 2175">
          <a:extLst>
            <a:ext uri="{FF2B5EF4-FFF2-40B4-BE49-F238E27FC236}">
              <a16:creationId xmlns:a16="http://schemas.microsoft.com/office/drawing/2014/main" id="{17FD9E42-E596-418F-9A93-EAE076BB2EE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0" name="Text Box 2176">
          <a:extLst>
            <a:ext uri="{FF2B5EF4-FFF2-40B4-BE49-F238E27FC236}">
              <a16:creationId xmlns:a16="http://schemas.microsoft.com/office/drawing/2014/main" id="{179C47F2-9192-450D-8302-F7CD56A2988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1" name="Text Box 2177">
          <a:extLst>
            <a:ext uri="{FF2B5EF4-FFF2-40B4-BE49-F238E27FC236}">
              <a16:creationId xmlns:a16="http://schemas.microsoft.com/office/drawing/2014/main" id="{F79EB460-A55A-4037-AF81-197DB16C422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2" name="Text Box 2178">
          <a:extLst>
            <a:ext uri="{FF2B5EF4-FFF2-40B4-BE49-F238E27FC236}">
              <a16:creationId xmlns:a16="http://schemas.microsoft.com/office/drawing/2014/main" id="{4876E338-4F01-4AA4-B6C5-DC7FDEC2D6B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3" name="Text Box 2179">
          <a:extLst>
            <a:ext uri="{FF2B5EF4-FFF2-40B4-BE49-F238E27FC236}">
              <a16:creationId xmlns:a16="http://schemas.microsoft.com/office/drawing/2014/main" id="{70CE1C2D-9E7B-48D0-8D77-BB80B50E5DD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4" name="Text Box 2180">
          <a:extLst>
            <a:ext uri="{FF2B5EF4-FFF2-40B4-BE49-F238E27FC236}">
              <a16:creationId xmlns:a16="http://schemas.microsoft.com/office/drawing/2014/main" id="{3AF40F9E-6172-4916-996A-587813D87B9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5" name="Text Box 2181">
          <a:extLst>
            <a:ext uri="{FF2B5EF4-FFF2-40B4-BE49-F238E27FC236}">
              <a16:creationId xmlns:a16="http://schemas.microsoft.com/office/drawing/2014/main" id="{83A28845-A97A-4FB8-BD44-0D348AA6C37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6" name="Text Box 2182">
          <a:extLst>
            <a:ext uri="{FF2B5EF4-FFF2-40B4-BE49-F238E27FC236}">
              <a16:creationId xmlns:a16="http://schemas.microsoft.com/office/drawing/2014/main" id="{D4EA7DD7-EF85-4EF5-A37D-52A6FD42A43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7" name="Text Box 2183">
          <a:extLst>
            <a:ext uri="{FF2B5EF4-FFF2-40B4-BE49-F238E27FC236}">
              <a16:creationId xmlns:a16="http://schemas.microsoft.com/office/drawing/2014/main" id="{FFF533F2-1D0E-42E2-9BF3-456D5619FD8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8" name="Text Box 2184">
          <a:extLst>
            <a:ext uri="{FF2B5EF4-FFF2-40B4-BE49-F238E27FC236}">
              <a16:creationId xmlns:a16="http://schemas.microsoft.com/office/drawing/2014/main" id="{FE40142D-64B8-463B-B548-21573F68F47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89" name="Text Box 2185">
          <a:extLst>
            <a:ext uri="{FF2B5EF4-FFF2-40B4-BE49-F238E27FC236}">
              <a16:creationId xmlns:a16="http://schemas.microsoft.com/office/drawing/2014/main" id="{9FC99277-9D6C-4D3E-B419-F3734D120C4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0" name="Text Box 2186">
          <a:extLst>
            <a:ext uri="{FF2B5EF4-FFF2-40B4-BE49-F238E27FC236}">
              <a16:creationId xmlns:a16="http://schemas.microsoft.com/office/drawing/2014/main" id="{30F7A772-AD8B-4525-82AA-2567A429CC2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1" name="Text Box 2187">
          <a:extLst>
            <a:ext uri="{FF2B5EF4-FFF2-40B4-BE49-F238E27FC236}">
              <a16:creationId xmlns:a16="http://schemas.microsoft.com/office/drawing/2014/main" id="{9C511FD3-CD1F-4082-B617-6F76D448563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2" name="Text Box 2188">
          <a:extLst>
            <a:ext uri="{FF2B5EF4-FFF2-40B4-BE49-F238E27FC236}">
              <a16:creationId xmlns:a16="http://schemas.microsoft.com/office/drawing/2014/main" id="{79BA2FEB-C0D5-402D-A375-C70D4CA2574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3" name="Text Box 2189">
          <a:extLst>
            <a:ext uri="{FF2B5EF4-FFF2-40B4-BE49-F238E27FC236}">
              <a16:creationId xmlns:a16="http://schemas.microsoft.com/office/drawing/2014/main" id="{CE649479-5C9E-4356-A8A2-1A44F27F51E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4" name="Text Box 2190">
          <a:extLst>
            <a:ext uri="{FF2B5EF4-FFF2-40B4-BE49-F238E27FC236}">
              <a16:creationId xmlns:a16="http://schemas.microsoft.com/office/drawing/2014/main" id="{3E7BCEC4-0478-40C0-8755-1F8F5A15635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5" name="Text Box 2191">
          <a:extLst>
            <a:ext uri="{FF2B5EF4-FFF2-40B4-BE49-F238E27FC236}">
              <a16:creationId xmlns:a16="http://schemas.microsoft.com/office/drawing/2014/main" id="{F8F6AF97-DDA6-4E92-BA7C-015B0A6639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6" name="Text Box 2192">
          <a:extLst>
            <a:ext uri="{FF2B5EF4-FFF2-40B4-BE49-F238E27FC236}">
              <a16:creationId xmlns:a16="http://schemas.microsoft.com/office/drawing/2014/main" id="{F14BD24C-2AD3-4ACB-9E62-5D0A7AFDA95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7" name="Text Box 2193">
          <a:extLst>
            <a:ext uri="{FF2B5EF4-FFF2-40B4-BE49-F238E27FC236}">
              <a16:creationId xmlns:a16="http://schemas.microsoft.com/office/drawing/2014/main" id="{642CFCDB-AEAB-412C-A064-51246F62EAF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8" name="Text Box 2194">
          <a:extLst>
            <a:ext uri="{FF2B5EF4-FFF2-40B4-BE49-F238E27FC236}">
              <a16:creationId xmlns:a16="http://schemas.microsoft.com/office/drawing/2014/main" id="{C4EE7ED2-FCA8-4E45-8430-5CD9F8FA880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199" name="Text Box 2195">
          <a:extLst>
            <a:ext uri="{FF2B5EF4-FFF2-40B4-BE49-F238E27FC236}">
              <a16:creationId xmlns:a16="http://schemas.microsoft.com/office/drawing/2014/main" id="{F321A6E2-EABC-4812-BEAD-A34DEAA4BFD9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0" name="Text Box 2196">
          <a:extLst>
            <a:ext uri="{FF2B5EF4-FFF2-40B4-BE49-F238E27FC236}">
              <a16:creationId xmlns:a16="http://schemas.microsoft.com/office/drawing/2014/main" id="{6C0251E6-F0CA-442F-8881-CACDF2DFF4C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1" name="Text Box 2197">
          <a:extLst>
            <a:ext uri="{FF2B5EF4-FFF2-40B4-BE49-F238E27FC236}">
              <a16:creationId xmlns:a16="http://schemas.microsoft.com/office/drawing/2014/main" id="{F5CC06E3-E01E-4632-9B14-531D4573FC5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2" name="Text Box 2198">
          <a:extLst>
            <a:ext uri="{FF2B5EF4-FFF2-40B4-BE49-F238E27FC236}">
              <a16:creationId xmlns:a16="http://schemas.microsoft.com/office/drawing/2014/main" id="{BA1B7051-E062-4F71-830E-E783977BE32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3" name="Text Box 2199">
          <a:extLst>
            <a:ext uri="{FF2B5EF4-FFF2-40B4-BE49-F238E27FC236}">
              <a16:creationId xmlns:a16="http://schemas.microsoft.com/office/drawing/2014/main" id="{59EB75BC-9682-4620-B3EF-3B4827B9DC6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4" name="Text Box 2200">
          <a:extLst>
            <a:ext uri="{FF2B5EF4-FFF2-40B4-BE49-F238E27FC236}">
              <a16:creationId xmlns:a16="http://schemas.microsoft.com/office/drawing/2014/main" id="{B480A766-1401-4D00-8373-B4FF9438530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5" name="Text Box 2201">
          <a:extLst>
            <a:ext uri="{FF2B5EF4-FFF2-40B4-BE49-F238E27FC236}">
              <a16:creationId xmlns:a16="http://schemas.microsoft.com/office/drawing/2014/main" id="{A4DBC3D8-3F75-413C-B37C-0711AACECBF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6" name="Text Box 2202">
          <a:extLst>
            <a:ext uri="{FF2B5EF4-FFF2-40B4-BE49-F238E27FC236}">
              <a16:creationId xmlns:a16="http://schemas.microsoft.com/office/drawing/2014/main" id="{8D443C93-C92A-4005-8605-39495B38F75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7" name="Text Box 2203">
          <a:extLst>
            <a:ext uri="{FF2B5EF4-FFF2-40B4-BE49-F238E27FC236}">
              <a16:creationId xmlns:a16="http://schemas.microsoft.com/office/drawing/2014/main" id="{B4BE5D1B-4F23-4C2B-AFFF-E94BD5EC59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8" name="Text Box 2204">
          <a:extLst>
            <a:ext uri="{FF2B5EF4-FFF2-40B4-BE49-F238E27FC236}">
              <a16:creationId xmlns:a16="http://schemas.microsoft.com/office/drawing/2014/main" id="{4011C391-700D-42A9-AEEC-50E9E0B5E44A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09" name="Text Box 2205">
          <a:extLst>
            <a:ext uri="{FF2B5EF4-FFF2-40B4-BE49-F238E27FC236}">
              <a16:creationId xmlns:a16="http://schemas.microsoft.com/office/drawing/2014/main" id="{7EDB0FE3-FDF5-4B25-A197-E1BEA75BEE0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0" name="Text Box 2206">
          <a:extLst>
            <a:ext uri="{FF2B5EF4-FFF2-40B4-BE49-F238E27FC236}">
              <a16:creationId xmlns:a16="http://schemas.microsoft.com/office/drawing/2014/main" id="{19E7E50D-DB8B-4D38-BD62-C29A4A9F39F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1" name="Text Box 2207">
          <a:extLst>
            <a:ext uri="{FF2B5EF4-FFF2-40B4-BE49-F238E27FC236}">
              <a16:creationId xmlns:a16="http://schemas.microsoft.com/office/drawing/2014/main" id="{08BCCD34-0DAE-4341-BA46-20E33F291D2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2" name="Text Box 2208">
          <a:extLst>
            <a:ext uri="{FF2B5EF4-FFF2-40B4-BE49-F238E27FC236}">
              <a16:creationId xmlns:a16="http://schemas.microsoft.com/office/drawing/2014/main" id="{8CE35219-5A4D-4B84-A600-695CD4536F1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3" name="Text Box 2209">
          <a:extLst>
            <a:ext uri="{FF2B5EF4-FFF2-40B4-BE49-F238E27FC236}">
              <a16:creationId xmlns:a16="http://schemas.microsoft.com/office/drawing/2014/main" id="{E23D2ED9-1C81-46A7-B32A-5ADD27A8624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4" name="Text Box 2210">
          <a:extLst>
            <a:ext uri="{FF2B5EF4-FFF2-40B4-BE49-F238E27FC236}">
              <a16:creationId xmlns:a16="http://schemas.microsoft.com/office/drawing/2014/main" id="{B1A4E5E6-74B4-4DEE-BB1B-CE104CBEA8D1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5" name="Text Box 2211">
          <a:extLst>
            <a:ext uri="{FF2B5EF4-FFF2-40B4-BE49-F238E27FC236}">
              <a16:creationId xmlns:a16="http://schemas.microsoft.com/office/drawing/2014/main" id="{6E7EB44B-AC63-4A10-86BE-2883DE3434E3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6" name="Text Box 2212">
          <a:extLst>
            <a:ext uri="{FF2B5EF4-FFF2-40B4-BE49-F238E27FC236}">
              <a16:creationId xmlns:a16="http://schemas.microsoft.com/office/drawing/2014/main" id="{2BCF2030-4E7A-4307-B318-AE589A2FC7CF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7" name="Text Box 2213">
          <a:extLst>
            <a:ext uri="{FF2B5EF4-FFF2-40B4-BE49-F238E27FC236}">
              <a16:creationId xmlns:a16="http://schemas.microsoft.com/office/drawing/2014/main" id="{8D12A655-259F-443A-9FC8-6DBE44A68D8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8" name="Text Box 2214">
          <a:extLst>
            <a:ext uri="{FF2B5EF4-FFF2-40B4-BE49-F238E27FC236}">
              <a16:creationId xmlns:a16="http://schemas.microsoft.com/office/drawing/2014/main" id="{EFEB3009-7AC1-4758-A6BB-E1DC35681222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19" name="Text Box 2215">
          <a:extLst>
            <a:ext uri="{FF2B5EF4-FFF2-40B4-BE49-F238E27FC236}">
              <a16:creationId xmlns:a16="http://schemas.microsoft.com/office/drawing/2014/main" id="{3D36C2EA-03C1-4543-BD43-0A79BD18D7A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0" name="Text Box 2216">
          <a:extLst>
            <a:ext uri="{FF2B5EF4-FFF2-40B4-BE49-F238E27FC236}">
              <a16:creationId xmlns:a16="http://schemas.microsoft.com/office/drawing/2014/main" id="{D92C98EF-E6F0-4A6A-A205-8AA596C75B5E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1" name="Text Box 2217">
          <a:extLst>
            <a:ext uri="{FF2B5EF4-FFF2-40B4-BE49-F238E27FC236}">
              <a16:creationId xmlns:a16="http://schemas.microsoft.com/office/drawing/2014/main" id="{31542041-7FB9-4D3D-83A9-EF115E45CC6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2" name="Text Box 2218">
          <a:extLst>
            <a:ext uri="{FF2B5EF4-FFF2-40B4-BE49-F238E27FC236}">
              <a16:creationId xmlns:a16="http://schemas.microsoft.com/office/drawing/2014/main" id="{A1626ABE-C414-4C26-B2C1-C7F25D43DC9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3" name="Text Box 2219">
          <a:extLst>
            <a:ext uri="{FF2B5EF4-FFF2-40B4-BE49-F238E27FC236}">
              <a16:creationId xmlns:a16="http://schemas.microsoft.com/office/drawing/2014/main" id="{AF0CC1B9-B1D6-46CA-90E2-67564D04B9F0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4" name="Text Box 2220">
          <a:extLst>
            <a:ext uri="{FF2B5EF4-FFF2-40B4-BE49-F238E27FC236}">
              <a16:creationId xmlns:a16="http://schemas.microsoft.com/office/drawing/2014/main" id="{15E085C4-8200-4189-B9A7-D2D7B01E60F6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5" name="Text Box 2221">
          <a:extLst>
            <a:ext uri="{FF2B5EF4-FFF2-40B4-BE49-F238E27FC236}">
              <a16:creationId xmlns:a16="http://schemas.microsoft.com/office/drawing/2014/main" id="{F818DE33-F8B4-448B-ACC7-3F0FEF58C9E4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6" name="Text Box 2222">
          <a:extLst>
            <a:ext uri="{FF2B5EF4-FFF2-40B4-BE49-F238E27FC236}">
              <a16:creationId xmlns:a16="http://schemas.microsoft.com/office/drawing/2014/main" id="{101CE6A5-6BCE-47E0-9E8E-2A48E3044998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7" name="Text Box 2223">
          <a:extLst>
            <a:ext uri="{FF2B5EF4-FFF2-40B4-BE49-F238E27FC236}">
              <a16:creationId xmlns:a16="http://schemas.microsoft.com/office/drawing/2014/main" id="{C975541D-A4D2-4948-A25F-EC70DD747DD7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8" name="Text Box 2224">
          <a:extLst>
            <a:ext uri="{FF2B5EF4-FFF2-40B4-BE49-F238E27FC236}">
              <a16:creationId xmlns:a16="http://schemas.microsoft.com/office/drawing/2014/main" id="{C6E4C4A1-4A53-4AE1-81AE-96BDCF32549B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29" name="Text Box 2225">
          <a:extLst>
            <a:ext uri="{FF2B5EF4-FFF2-40B4-BE49-F238E27FC236}">
              <a16:creationId xmlns:a16="http://schemas.microsoft.com/office/drawing/2014/main" id="{85BD8288-93E5-4B06-BC62-E3D6D45E0085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30" name="Text Box 2226">
          <a:extLst>
            <a:ext uri="{FF2B5EF4-FFF2-40B4-BE49-F238E27FC236}">
              <a16:creationId xmlns:a16="http://schemas.microsoft.com/office/drawing/2014/main" id="{C227216F-B018-41D3-B0FA-1C94398C342C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31" name="Text Box 2227">
          <a:extLst>
            <a:ext uri="{FF2B5EF4-FFF2-40B4-BE49-F238E27FC236}">
              <a16:creationId xmlns:a16="http://schemas.microsoft.com/office/drawing/2014/main" id="{4BF6F36C-6E29-423E-B125-F434261FC7D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76200</xdr:colOff>
      <xdr:row>237</xdr:row>
      <xdr:rowOff>3175</xdr:rowOff>
    </xdr:to>
    <xdr:sp macro="" textlink="">
      <xdr:nvSpPr>
        <xdr:cNvPr id="1232" name="Text Box 2228">
          <a:extLst>
            <a:ext uri="{FF2B5EF4-FFF2-40B4-BE49-F238E27FC236}">
              <a16:creationId xmlns:a16="http://schemas.microsoft.com/office/drawing/2014/main" id="{B8540BA0-D574-4658-99CF-CDF05D2643AD}"/>
            </a:ext>
          </a:extLst>
        </xdr:cNvPr>
        <xdr:cNvSpPr txBox="1">
          <a:spLocks noChangeArrowheads="1"/>
        </xdr:cNvSpPr>
      </xdr:nvSpPr>
      <xdr:spPr bwMode="auto">
        <a:xfrm>
          <a:off x="320040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3" name="Text Box 2229">
          <a:extLst>
            <a:ext uri="{FF2B5EF4-FFF2-40B4-BE49-F238E27FC236}">
              <a16:creationId xmlns:a16="http://schemas.microsoft.com/office/drawing/2014/main" id="{1E443134-57FD-457A-BC6D-2915996A6A1C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4" name="Text Box 2230">
          <a:extLst>
            <a:ext uri="{FF2B5EF4-FFF2-40B4-BE49-F238E27FC236}">
              <a16:creationId xmlns:a16="http://schemas.microsoft.com/office/drawing/2014/main" id="{668E16D6-DB4B-4FA8-A686-B40F65405075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5" name="Text Box 2231">
          <a:extLst>
            <a:ext uri="{FF2B5EF4-FFF2-40B4-BE49-F238E27FC236}">
              <a16:creationId xmlns:a16="http://schemas.microsoft.com/office/drawing/2014/main" id="{49CAA3FA-967C-4F71-8A18-7BFFA93FD15A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6" name="Text Box 2232">
          <a:extLst>
            <a:ext uri="{FF2B5EF4-FFF2-40B4-BE49-F238E27FC236}">
              <a16:creationId xmlns:a16="http://schemas.microsoft.com/office/drawing/2014/main" id="{49FD4A4E-EA15-408C-B506-815617098BE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7" name="Text Box 2233">
          <a:extLst>
            <a:ext uri="{FF2B5EF4-FFF2-40B4-BE49-F238E27FC236}">
              <a16:creationId xmlns:a16="http://schemas.microsoft.com/office/drawing/2014/main" id="{016CCD2F-7842-47BC-BC73-263EE3238EE3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8" name="Text Box 2234">
          <a:extLst>
            <a:ext uri="{FF2B5EF4-FFF2-40B4-BE49-F238E27FC236}">
              <a16:creationId xmlns:a16="http://schemas.microsoft.com/office/drawing/2014/main" id="{CE04048A-87B2-497E-9DC3-F76A8EE0FEC1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39" name="Text Box 2235">
          <a:extLst>
            <a:ext uri="{FF2B5EF4-FFF2-40B4-BE49-F238E27FC236}">
              <a16:creationId xmlns:a16="http://schemas.microsoft.com/office/drawing/2014/main" id="{84F7BADE-B1B7-49DA-AA94-2C3D3BE0AD99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0" name="Text Box 2236">
          <a:extLst>
            <a:ext uri="{FF2B5EF4-FFF2-40B4-BE49-F238E27FC236}">
              <a16:creationId xmlns:a16="http://schemas.microsoft.com/office/drawing/2014/main" id="{649DBF24-61E3-48E6-B766-24E33BEAD2AA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1" name="Text Box 2237">
          <a:extLst>
            <a:ext uri="{FF2B5EF4-FFF2-40B4-BE49-F238E27FC236}">
              <a16:creationId xmlns:a16="http://schemas.microsoft.com/office/drawing/2014/main" id="{95CCCB27-8F06-4F66-9688-CF6A7017864F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2" name="Text Box 2238">
          <a:extLst>
            <a:ext uri="{FF2B5EF4-FFF2-40B4-BE49-F238E27FC236}">
              <a16:creationId xmlns:a16="http://schemas.microsoft.com/office/drawing/2014/main" id="{BEF9DCDF-5A4C-412C-849C-51645C4BD0D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3" name="Text Box 2239">
          <a:extLst>
            <a:ext uri="{FF2B5EF4-FFF2-40B4-BE49-F238E27FC236}">
              <a16:creationId xmlns:a16="http://schemas.microsoft.com/office/drawing/2014/main" id="{0B727DC4-EC58-4056-B5D2-283B4ECFBB16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4" name="Text Box 2240">
          <a:extLst>
            <a:ext uri="{FF2B5EF4-FFF2-40B4-BE49-F238E27FC236}">
              <a16:creationId xmlns:a16="http://schemas.microsoft.com/office/drawing/2014/main" id="{727381F2-ADEF-4973-A5DD-E4A85C4FD14D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5" name="Text Box 2241">
          <a:extLst>
            <a:ext uri="{FF2B5EF4-FFF2-40B4-BE49-F238E27FC236}">
              <a16:creationId xmlns:a16="http://schemas.microsoft.com/office/drawing/2014/main" id="{08939C80-FFFC-40A8-B736-2E4A65606834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236</xdr:row>
      <xdr:rowOff>0</xdr:rowOff>
    </xdr:from>
    <xdr:to>
      <xdr:col>1</xdr:col>
      <xdr:colOff>962025</xdr:colOff>
      <xdr:row>237</xdr:row>
      <xdr:rowOff>3175</xdr:rowOff>
    </xdr:to>
    <xdr:sp macro="" textlink="">
      <xdr:nvSpPr>
        <xdr:cNvPr id="1246" name="Text Box 2242">
          <a:extLst>
            <a:ext uri="{FF2B5EF4-FFF2-40B4-BE49-F238E27FC236}">
              <a16:creationId xmlns:a16="http://schemas.microsoft.com/office/drawing/2014/main" id="{94BC5AEE-1762-4443-9CA8-354ACCADEA38}"/>
            </a:ext>
          </a:extLst>
        </xdr:cNvPr>
        <xdr:cNvSpPr txBox="1">
          <a:spLocks noChangeArrowheads="1"/>
        </xdr:cNvSpPr>
      </xdr:nvSpPr>
      <xdr:spPr bwMode="auto">
        <a:xfrm>
          <a:off x="1238250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247" name="Text Box 2243">
          <a:extLst>
            <a:ext uri="{FF2B5EF4-FFF2-40B4-BE49-F238E27FC236}">
              <a16:creationId xmlns:a16="http://schemas.microsoft.com/office/drawing/2014/main" id="{21D3A2EF-F7F3-472D-AF5F-D9C7D9B67A44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248" name="Text Box 2244">
          <a:extLst>
            <a:ext uri="{FF2B5EF4-FFF2-40B4-BE49-F238E27FC236}">
              <a16:creationId xmlns:a16="http://schemas.microsoft.com/office/drawing/2014/main" id="{FA228A2E-9BCD-4FC8-86FC-57880AA3D52D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249" name="Text Box 2245">
          <a:extLst>
            <a:ext uri="{FF2B5EF4-FFF2-40B4-BE49-F238E27FC236}">
              <a16:creationId xmlns:a16="http://schemas.microsoft.com/office/drawing/2014/main" id="{A0DC54E7-6919-4CA3-BB21-9806712656F2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236</xdr:row>
      <xdr:rowOff>0</xdr:rowOff>
    </xdr:from>
    <xdr:to>
      <xdr:col>1</xdr:col>
      <xdr:colOff>952500</xdr:colOff>
      <xdr:row>237</xdr:row>
      <xdr:rowOff>3175</xdr:rowOff>
    </xdr:to>
    <xdr:sp macro="" textlink="">
      <xdr:nvSpPr>
        <xdr:cNvPr id="1250" name="Text Box 2246">
          <a:extLst>
            <a:ext uri="{FF2B5EF4-FFF2-40B4-BE49-F238E27FC236}">
              <a16:creationId xmlns:a16="http://schemas.microsoft.com/office/drawing/2014/main" id="{275AE152-1721-4059-8ADB-614485A40E0E}"/>
            </a:ext>
          </a:extLst>
        </xdr:cNvPr>
        <xdr:cNvSpPr txBox="1">
          <a:spLocks noChangeArrowheads="1"/>
        </xdr:cNvSpPr>
      </xdr:nvSpPr>
      <xdr:spPr bwMode="auto">
        <a:xfrm>
          <a:off x="1228725" y="919257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1" name="Text Box 1616">
          <a:extLst>
            <a:ext uri="{FF2B5EF4-FFF2-40B4-BE49-F238E27FC236}">
              <a16:creationId xmlns:a16="http://schemas.microsoft.com/office/drawing/2014/main" id="{7ED35288-E9FA-420C-B576-2F371CE6545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2" name="Text Box 1617">
          <a:extLst>
            <a:ext uri="{FF2B5EF4-FFF2-40B4-BE49-F238E27FC236}">
              <a16:creationId xmlns:a16="http://schemas.microsoft.com/office/drawing/2014/main" id="{C82A0843-9C48-494E-A460-B5195D1E501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3" name="Text Box 1618">
          <a:extLst>
            <a:ext uri="{FF2B5EF4-FFF2-40B4-BE49-F238E27FC236}">
              <a16:creationId xmlns:a16="http://schemas.microsoft.com/office/drawing/2014/main" id="{CDF95E3F-CD0F-4EEB-9B66-0CB8369769D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4" name="Text Box 1619">
          <a:extLst>
            <a:ext uri="{FF2B5EF4-FFF2-40B4-BE49-F238E27FC236}">
              <a16:creationId xmlns:a16="http://schemas.microsoft.com/office/drawing/2014/main" id="{A4895A01-3AD1-4D19-A88E-0913C86E1BA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5" name="Text Box 1620">
          <a:extLst>
            <a:ext uri="{FF2B5EF4-FFF2-40B4-BE49-F238E27FC236}">
              <a16:creationId xmlns:a16="http://schemas.microsoft.com/office/drawing/2014/main" id="{2C4DD9B7-E86B-4FEC-9649-2844DCEE09B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6" name="Text Box 1621">
          <a:extLst>
            <a:ext uri="{FF2B5EF4-FFF2-40B4-BE49-F238E27FC236}">
              <a16:creationId xmlns:a16="http://schemas.microsoft.com/office/drawing/2014/main" id="{DD0304E5-5F2E-41EA-869A-F90EC554F56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7" name="Text Box 1622">
          <a:extLst>
            <a:ext uri="{FF2B5EF4-FFF2-40B4-BE49-F238E27FC236}">
              <a16:creationId xmlns:a16="http://schemas.microsoft.com/office/drawing/2014/main" id="{2476A1BC-EEF7-441C-A922-2FC2295B572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8" name="Text Box 1623">
          <a:extLst>
            <a:ext uri="{FF2B5EF4-FFF2-40B4-BE49-F238E27FC236}">
              <a16:creationId xmlns:a16="http://schemas.microsoft.com/office/drawing/2014/main" id="{75D2F9BF-58E6-42C0-8572-07D46BD1726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59" name="Text Box 1624">
          <a:extLst>
            <a:ext uri="{FF2B5EF4-FFF2-40B4-BE49-F238E27FC236}">
              <a16:creationId xmlns:a16="http://schemas.microsoft.com/office/drawing/2014/main" id="{E5F12E21-6C7D-4EE3-8208-A557B4F824B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0" name="Text Box 1625">
          <a:extLst>
            <a:ext uri="{FF2B5EF4-FFF2-40B4-BE49-F238E27FC236}">
              <a16:creationId xmlns:a16="http://schemas.microsoft.com/office/drawing/2014/main" id="{980E98BA-E13E-4D0B-83E3-E209F75B32C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1" name="Text Box 1626">
          <a:extLst>
            <a:ext uri="{FF2B5EF4-FFF2-40B4-BE49-F238E27FC236}">
              <a16:creationId xmlns:a16="http://schemas.microsoft.com/office/drawing/2014/main" id="{B4BC2B73-1196-4460-A319-FF63335BD06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2" name="Text Box 1627">
          <a:extLst>
            <a:ext uri="{FF2B5EF4-FFF2-40B4-BE49-F238E27FC236}">
              <a16:creationId xmlns:a16="http://schemas.microsoft.com/office/drawing/2014/main" id="{148FB807-62D5-4A7C-B682-795B69E49A2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3" name="Text Box 1628">
          <a:extLst>
            <a:ext uri="{FF2B5EF4-FFF2-40B4-BE49-F238E27FC236}">
              <a16:creationId xmlns:a16="http://schemas.microsoft.com/office/drawing/2014/main" id="{599884D7-54A3-4505-A1D9-82867B00D63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4" name="Text Box 1629">
          <a:extLst>
            <a:ext uri="{FF2B5EF4-FFF2-40B4-BE49-F238E27FC236}">
              <a16:creationId xmlns:a16="http://schemas.microsoft.com/office/drawing/2014/main" id="{1687DD49-F262-45DC-ADE3-A0DDEF624AA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5" name="Text Box 1630">
          <a:extLst>
            <a:ext uri="{FF2B5EF4-FFF2-40B4-BE49-F238E27FC236}">
              <a16:creationId xmlns:a16="http://schemas.microsoft.com/office/drawing/2014/main" id="{8AB8CF9D-8A45-4C12-8814-2A2A5CF5343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6" name="Text Box 1631">
          <a:extLst>
            <a:ext uri="{FF2B5EF4-FFF2-40B4-BE49-F238E27FC236}">
              <a16:creationId xmlns:a16="http://schemas.microsoft.com/office/drawing/2014/main" id="{F6F8AE41-CD06-41CC-876D-19C6DBAED43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7" name="Text Box 1632">
          <a:extLst>
            <a:ext uri="{FF2B5EF4-FFF2-40B4-BE49-F238E27FC236}">
              <a16:creationId xmlns:a16="http://schemas.microsoft.com/office/drawing/2014/main" id="{3559F69D-CCCD-41E5-BF2D-F79EDE623DC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8" name="Text Box 1633">
          <a:extLst>
            <a:ext uri="{FF2B5EF4-FFF2-40B4-BE49-F238E27FC236}">
              <a16:creationId xmlns:a16="http://schemas.microsoft.com/office/drawing/2014/main" id="{2D16D0F6-591C-419E-9395-EC7BEFD083D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69" name="Text Box 1634">
          <a:extLst>
            <a:ext uri="{FF2B5EF4-FFF2-40B4-BE49-F238E27FC236}">
              <a16:creationId xmlns:a16="http://schemas.microsoft.com/office/drawing/2014/main" id="{752D2C74-8CD0-44F4-A784-574E83D51D1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0" name="Text Box 1635">
          <a:extLst>
            <a:ext uri="{FF2B5EF4-FFF2-40B4-BE49-F238E27FC236}">
              <a16:creationId xmlns:a16="http://schemas.microsoft.com/office/drawing/2014/main" id="{C7CB9C60-F2E9-4202-9A19-5C415FD2F4D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1" name="Text Box 1636">
          <a:extLst>
            <a:ext uri="{FF2B5EF4-FFF2-40B4-BE49-F238E27FC236}">
              <a16:creationId xmlns:a16="http://schemas.microsoft.com/office/drawing/2014/main" id="{0749AA66-D0A1-47DE-B0AD-D1BEBC2FC20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2" name="Text Box 1637">
          <a:extLst>
            <a:ext uri="{FF2B5EF4-FFF2-40B4-BE49-F238E27FC236}">
              <a16:creationId xmlns:a16="http://schemas.microsoft.com/office/drawing/2014/main" id="{9ECE5327-7E5A-4D2D-BA39-0839EDF2446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3" name="Text Box 1638">
          <a:extLst>
            <a:ext uri="{FF2B5EF4-FFF2-40B4-BE49-F238E27FC236}">
              <a16:creationId xmlns:a16="http://schemas.microsoft.com/office/drawing/2014/main" id="{42175C99-2ECE-4629-918C-5CE4452CF00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4" name="Text Box 1639">
          <a:extLst>
            <a:ext uri="{FF2B5EF4-FFF2-40B4-BE49-F238E27FC236}">
              <a16:creationId xmlns:a16="http://schemas.microsoft.com/office/drawing/2014/main" id="{110F8060-19FA-467E-A436-65FE2E9E1B3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5" name="Text Box 1640">
          <a:extLst>
            <a:ext uri="{FF2B5EF4-FFF2-40B4-BE49-F238E27FC236}">
              <a16:creationId xmlns:a16="http://schemas.microsoft.com/office/drawing/2014/main" id="{7B0AEE6E-C3B1-40CE-89EB-C6FEC58F113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6" name="Text Box 1641">
          <a:extLst>
            <a:ext uri="{FF2B5EF4-FFF2-40B4-BE49-F238E27FC236}">
              <a16:creationId xmlns:a16="http://schemas.microsoft.com/office/drawing/2014/main" id="{CB1EDEC4-E17D-4141-BDB8-EF089E79CFF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7" name="Text Box 1642">
          <a:extLst>
            <a:ext uri="{FF2B5EF4-FFF2-40B4-BE49-F238E27FC236}">
              <a16:creationId xmlns:a16="http://schemas.microsoft.com/office/drawing/2014/main" id="{B0E9CE8D-AF7A-4041-ACD4-892BE67AA74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8" name="Text Box 1643">
          <a:extLst>
            <a:ext uri="{FF2B5EF4-FFF2-40B4-BE49-F238E27FC236}">
              <a16:creationId xmlns:a16="http://schemas.microsoft.com/office/drawing/2014/main" id="{D7AE49A5-7835-4C27-A90A-D7B5797A9C8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79" name="Text Box 1644">
          <a:extLst>
            <a:ext uri="{FF2B5EF4-FFF2-40B4-BE49-F238E27FC236}">
              <a16:creationId xmlns:a16="http://schemas.microsoft.com/office/drawing/2014/main" id="{4D062C6F-778E-42DD-ABFE-59DFD4FC0DD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0" name="Text Box 1645">
          <a:extLst>
            <a:ext uri="{FF2B5EF4-FFF2-40B4-BE49-F238E27FC236}">
              <a16:creationId xmlns:a16="http://schemas.microsoft.com/office/drawing/2014/main" id="{46B80FC4-C676-43AD-BFCB-34464B96C0C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1" name="Text Box 1646">
          <a:extLst>
            <a:ext uri="{FF2B5EF4-FFF2-40B4-BE49-F238E27FC236}">
              <a16:creationId xmlns:a16="http://schemas.microsoft.com/office/drawing/2014/main" id="{9C4BE13F-2209-4954-A29C-5F68DEA4EF2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2" name="Text Box 1647">
          <a:extLst>
            <a:ext uri="{FF2B5EF4-FFF2-40B4-BE49-F238E27FC236}">
              <a16:creationId xmlns:a16="http://schemas.microsoft.com/office/drawing/2014/main" id="{096FDF39-6EDF-4C4F-85BA-CF92DB55E91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3" name="Text Box 1648">
          <a:extLst>
            <a:ext uri="{FF2B5EF4-FFF2-40B4-BE49-F238E27FC236}">
              <a16:creationId xmlns:a16="http://schemas.microsoft.com/office/drawing/2014/main" id="{288669AF-C813-4251-8A45-6954A9B094C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4" name="Text Box 1649">
          <a:extLst>
            <a:ext uri="{FF2B5EF4-FFF2-40B4-BE49-F238E27FC236}">
              <a16:creationId xmlns:a16="http://schemas.microsoft.com/office/drawing/2014/main" id="{67037EE3-55B2-4AAD-BB62-13B28712611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5" name="Text Box 1650">
          <a:extLst>
            <a:ext uri="{FF2B5EF4-FFF2-40B4-BE49-F238E27FC236}">
              <a16:creationId xmlns:a16="http://schemas.microsoft.com/office/drawing/2014/main" id="{652E8CB4-0C4C-4ED8-AAEC-39D1115CDCE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6" name="Text Box 1651">
          <a:extLst>
            <a:ext uri="{FF2B5EF4-FFF2-40B4-BE49-F238E27FC236}">
              <a16:creationId xmlns:a16="http://schemas.microsoft.com/office/drawing/2014/main" id="{943A146F-6B07-4BBE-B109-080A0667071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7" name="Text Box 1652">
          <a:extLst>
            <a:ext uri="{FF2B5EF4-FFF2-40B4-BE49-F238E27FC236}">
              <a16:creationId xmlns:a16="http://schemas.microsoft.com/office/drawing/2014/main" id="{EF076106-A793-4493-A10F-54A9761C698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8" name="Text Box 1653">
          <a:extLst>
            <a:ext uri="{FF2B5EF4-FFF2-40B4-BE49-F238E27FC236}">
              <a16:creationId xmlns:a16="http://schemas.microsoft.com/office/drawing/2014/main" id="{C52C7252-0A88-4DE1-8DFF-D2963DC6967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89" name="Text Box 1654">
          <a:extLst>
            <a:ext uri="{FF2B5EF4-FFF2-40B4-BE49-F238E27FC236}">
              <a16:creationId xmlns:a16="http://schemas.microsoft.com/office/drawing/2014/main" id="{F2EC09BA-ED5C-4B14-A0D8-5C57897B7FE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0" name="Text Box 1655">
          <a:extLst>
            <a:ext uri="{FF2B5EF4-FFF2-40B4-BE49-F238E27FC236}">
              <a16:creationId xmlns:a16="http://schemas.microsoft.com/office/drawing/2014/main" id="{FC075DF1-2148-4344-B346-B6E1FF9ABDB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1" name="Text Box 1656">
          <a:extLst>
            <a:ext uri="{FF2B5EF4-FFF2-40B4-BE49-F238E27FC236}">
              <a16:creationId xmlns:a16="http://schemas.microsoft.com/office/drawing/2014/main" id="{F80594AA-5DED-47FD-85C2-A53DE65EACB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2" name="Text Box 1657">
          <a:extLst>
            <a:ext uri="{FF2B5EF4-FFF2-40B4-BE49-F238E27FC236}">
              <a16:creationId xmlns:a16="http://schemas.microsoft.com/office/drawing/2014/main" id="{0C7CA5B6-0646-4AC8-9AF4-EEA21679963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3" name="Text Box 1658">
          <a:extLst>
            <a:ext uri="{FF2B5EF4-FFF2-40B4-BE49-F238E27FC236}">
              <a16:creationId xmlns:a16="http://schemas.microsoft.com/office/drawing/2014/main" id="{2F0B5965-D651-4153-B5F7-24A4FEB0D35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4" name="Text Box 1659">
          <a:extLst>
            <a:ext uri="{FF2B5EF4-FFF2-40B4-BE49-F238E27FC236}">
              <a16:creationId xmlns:a16="http://schemas.microsoft.com/office/drawing/2014/main" id="{D21CD00E-8D32-4F6E-82F5-A31F3AF251B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5" name="Text Box 1660">
          <a:extLst>
            <a:ext uri="{FF2B5EF4-FFF2-40B4-BE49-F238E27FC236}">
              <a16:creationId xmlns:a16="http://schemas.microsoft.com/office/drawing/2014/main" id="{8A8F64E9-D4C0-45D7-A2FF-E0965510590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6" name="Text Box 1661">
          <a:extLst>
            <a:ext uri="{FF2B5EF4-FFF2-40B4-BE49-F238E27FC236}">
              <a16:creationId xmlns:a16="http://schemas.microsoft.com/office/drawing/2014/main" id="{E48DC6AC-6E69-41CF-8D5D-F6FA811994B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7" name="Text Box 1662">
          <a:extLst>
            <a:ext uri="{FF2B5EF4-FFF2-40B4-BE49-F238E27FC236}">
              <a16:creationId xmlns:a16="http://schemas.microsoft.com/office/drawing/2014/main" id="{66D65D13-AC2E-4DB1-BD50-D0665FD2714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8" name="Text Box 1663">
          <a:extLst>
            <a:ext uri="{FF2B5EF4-FFF2-40B4-BE49-F238E27FC236}">
              <a16:creationId xmlns:a16="http://schemas.microsoft.com/office/drawing/2014/main" id="{650281B3-31AE-4512-9CE4-E3E540D431C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299" name="Text Box 1664">
          <a:extLst>
            <a:ext uri="{FF2B5EF4-FFF2-40B4-BE49-F238E27FC236}">
              <a16:creationId xmlns:a16="http://schemas.microsoft.com/office/drawing/2014/main" id="{4FB3C024-4AEE-4288-A6F1-3BB89013777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0" name="Text Box 1665">
          <a:extLst>
            <a:ext uri="{FF2B5EF4-FFF2-40B4-BE49-F238E27FC236}">
              <a16:creationId xmlns:a16="http://schemas.microsoft.com/office/drawing/2014/main" id="{39526404-BBFD-435F-B388-7A013D70AAB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1" name="Text Box 1666">
          <a:extLst>
            <a:ext uri="{FF2B5EF4-FFF2-40B4-BE49-F238E27FC236}">
              <a16:creationId xmlns:a16="http://schemas.microsoft.com/office/drawing/2014/main" id="{3047534F-6266-406A-85E3-79F54054C3F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2" name="Text Box 1667">
          <a:extLst>
            <a:ext uri="{FF2B5EF4-FFF2-40B4-BE49-F238E27FC236}">
              <a16:creationId xmlns:a16="http://schemas.microsoft.com/office/drawing/2014/main" id="{988693D0-F5ED-4D0B-B605-9479C458031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3" name="Text Box 1668">
          <a:extLst>
            <a:ext uri="{FF2B5EF4-FFF2-40B4-BE49-F238E27FC236}">
              <a16:creationId xmlns:a16="http://schemas.microsoft.com/office/drawing/2014/main" id="{7426D271-F443-4F48-81B2-AEF50051748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4" name="Text Box 1669">
          <a:extLst>
            <a:ext uri="{FF2B5EF4-FFF2-40B4-BE49-F238E27FC236}">
              <a16:creationId xmlns:a16="http://schemas.microsoft.com/office/drawing/2014/main" id="{5FF0A76C-A5F2-4105-8FE2-45C66D8AC68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5" name="Text Box 1670">
          <a:extLst>
            <a:ext uri="{FF2B5EF4-FFF2-40B4-BE49-F238E27FC236}">
              <a16:creationId xmlns:a16="http://schemas.microsoft.com/office/drawing/2014/main" id="{7A1D69AE-E14F-407D-A216-3FE586AF50A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6" name="Text Box 1671">
          <a:extLst>
            <a:ext uri="{FF2B5EF4-FFF2-40B4-BE49-F238E27FC236}">
              <a16:creationId xmlns:a16="http://schemas.microsoft.com/office/drawing/2014/main" id="{3CA0B7E2-5A36-4DFE-8049-ABC00A0C91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7" name="Text Box 1672">
          <a:extLst>
            <a:ext uri="{FF2B5EF4-FFF2-40B4-BE49-F238E27FC236}">
              <a16:creationId xmlns:a16="http://schemas.microsoft.com/office/drawing/2014/main" id="{AE980E2D-E993-46C2-BD3E-CA5E0BD2F6A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8" name="Text Box 1673">
          <a:extLst>
            <a:ext uri="{FF2B5EF4-FFF2-40B4-BE49-F238E27FC236}">
              <a16:creationId xmlns:a16="http://schemas.microsoft.com/office/drawing/2014/main" id="{3EA4E144-C69B-4763-BBCF-BC2ECEF3A55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09" name="Text Box 1674">
          <a:extLst>
            <a:ext uri="{FF2B5EF4-FFF2-40B4-BE49-F238E27FC236}">
              <a16:creationId xmlns:a16="http://schemas.microsoft.com/office/drawing/2014/main" id="{6A75C0C2-8450-4C8D-88A2-C3CAEC8345C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0" name="Text Box 1675">
          <a:extLst>
            <a:ext uri="{FF2B5EF4-FFF2-40B4-BE49-F238E27FC236}">
              <a16:creationId xmlns:a16="http://schemas.microsoft.com/office/drawing/2014/main" id="{7E728CDB-ACD1-451B-B537-EB40213E9F9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1" name="Text Box 1676">
          <a:extLst>
            <a:ext uri="{FF2B5EF4-FFF2-40B4-BE49-F238E27FC236}">
              <a16:creationId xmlns:a16="http://schemas.microsoft.com/office/drawing/2014/main" id="{DBF361D0-D42E-46A4-B281-12DACC2BA01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2" name="Text Box 1677">
          <a:extLst>
            <a:ext uri="{FF2B5EF4-FFF2-40B4-BE49-F238E27FC236}">
              <a16:creationId xmlns:a16="http://schemas.microsoft.com/office/drawing/2014/main" id="{8750652E-E074-43D8-A953-ED8E1A81BEB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3" name="Text Box 1678">
          <a:extLst>
            <a:ext uri="{FF2B5EF4-FFF2-40B4-BE49-F238E27FC236}">
              <a16:creationId xmlns:a16="http://schemas.microsoft.com/office/drawing/2014/main" id="{FBF66886-04B3-48A7-800B-E527082AB7A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4" name="Text Box 1679">
          <a:extLst>
            <a:ext uri="{FF2B5EF4-FFF2-40B4-BE49-F238E27FC236}">
              <a16:creationId xmlns:a16="http://schemas.microsoft.com/office/drawing/2014/main" id="{510682D6-11A0-4834-B849-07D2C1653AD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5" name="Text Box 1680">
          <a:extLst>
            <a:ext uri="{FF2B5EF4-FFF2-40B4-BE49-F238E27FC236}">
              <a16:creationId xmlns:a16="http://schemas.microsoft.com/office/drawing/2014/main" id="{CCF50F18-D9A1-4E3A-A669-1E4367BB8CE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6" name="Text Box 1681">
          <a:extLst>
            <a:ext uri="{FF2B5EF4-FFF2-40B4-BE49-F238E27FC236}">
              <a16:creationId xmlns:a16="http://schemas.microsoft.com/office/drawing/2014/main" id="{4E7223DB-C0A3-48AC-B017-596BA164D4F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7" name="Text Box 1682">
          <a:extLst>
            <a:ext uri="{FF2B5EF4-FFF2-40B4-BE49-F238E27FC236}">
              <a16:creationId xmlns:a16="http://schemas.microsoft.com/office/drawing/2014/main" id="{001B1AA1-A74B-419A-865D-23C0F79FB3B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8" name="Text Box 1683">
          <a:extLst>
            <a:ext uri="{FF2B5EF4-FFF2-40B4-BE49-F238E27FC236}">
              <a16:creationId xmlns:a16="http://schemas.microsoft.com/office/drawing/2014/main" id="{C4E50E4F-2758-4B9A-A568-A55BB4B431C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19" name="Text Box 1684">
          <a:extLst>
            <a:ext uri="{FF2B5EF4-FFF2-40B4-BE49-F238E27FC236}">
              <a16:creationId xmlns:a16="http://schemas.microsoft.com/office/drawing/2014/main" id="{FE78C832-0DB9-45D3-8BBA-497A086200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0" name="Text Box 1685">
          <a:extLst>
            <a:ext uri="{FF2B5EF4-FFF2-40B4-BE49-F238E27FC236}">
              <a16:creationId xmlns:a16="http://schemas.microsoft.com/office/drawing/2014/main" id="{02A7CEB4-4694-4913-90C4-4190D261C9B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1" name="Text Box 1686">
          <a:extLst>
            <a:ext uri="{FF2B5EF4-FFF2-40B4-BE49-F238E27FC236}">
              <a16:creationId xmlns:a16="http://schemas.microsoft.com/office/drawing/2014/main" id="{B76C0EDE-BF5B-4CB4-B6D3-571DF3AEB7F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2" name="Text Box 1687">
          <a:extLst>
            <a:ext uri="{FF2B5EF4-FFF2-40B4-BE49-F238E27FC236}">
              <a16:creationId xmlns:a16="http://schemas.microsoft.com/office/drawing/2014/main" id="{34B76FF0-8462-418A-8CD0-ACA1D458370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3" name="Text Box 1688">
          <a:extLst>
            <a:ext uri="{FF2B5EF4-FFF2-40B4-BE49-F238E27FC236}">
              <a16:creationId xmlns:a16="http://schemas.microsoft.com/office/drawing/2014/main" id="{2A6F7AAE-9396-4371-B211-3862972DFB9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4" name="Text Box 1689">
          <a:extLst>
            <a:ext uri="{FF2B5EF4-FFF2-40B4-BE49-F238E27FC236}">
              <a16:creationId xmlns:a16="http://schemas.microsoft.com/office/drawing/2014/main" id="{ADCAEF03-55E8-42DF-B891-6DABB65FEEB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5" name="Text Box 1690">
          <a:extLst>
            <a:ext uri="{FF2B5EF4-FFF2-40B4-BE49-F238E27FC236}">
              <a16:creationId xmlns:a16="http://schemas.microsoft.com/office/drawing/2014/main" id="{5FCD87CF-E739-44D6-8AA5-680B612E7AB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6" name="Text Box 1691">
          <a:extLst>
            <a:ext uri="{FF2B5EF4-FFF2-40B4-BE49-F238E27FC236}">
              <a16:creationId xmlns:a16="http://schemas.microsoft.com/office/drawing/2014/main" id="{476EE776-5846-4E1C-BAB7-96F3030996A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7" name="Text Box 1692">
          <a:extLst>
            <a:ext uri="{FF2B5EF4-FFF2-40B4-BE49-F238E27FC236}">
              <a16:creationId xmlns:a16="http://schemas.microsoft.com/office/drawing/2014/main" id="{09304A5A-0EDF-41E1-B6C7-24164C3A3A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328" name="Text Box 1693">
          <a:extLst>
            <a:ext uri="{FF2B5EF4-FFF2-40B4-BE49-F238E27FC236}">
              <a16:creationId xmlns:a16="http://schemas.microsoft.com/office/drawing/2014/main" id="{697FEE2C-DB60-424C-B7C2-010DA6EF82A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29" name="Text Box 1694">
          <a:extLst>
            <a:ext uri="{FF2B5EF4-FFF2-40B4-BE49-F238E27FC236}">
              <a16:creationId xmlns:a16="http://schemas.microsoft.com/office/drawing/2014/main" id="{E11C54B1-C1D1-494E-9F0C-9DEEB5BDEB7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0" name="Text Box 1695">
          <a:extLst>
            <a:ext uri="{FF2B5EF4-FFF2-40B4-BE49-F238E27FC236}">
              <a16:creationId xmlns:a16="http://schemas.microsoft.com/office/drawing/2014/main" id="{0FFFAA48-5D06-49A4-8333-63A647E843F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1" name="Text Box 1696">
          <a:extLst>
            <a:ext uri="{FF2B5EF4-FFF2-40B4-BE49-F238E27FC236}">
              <a16:creationId xmlns:a16="http://schemas.microsoft.com/office/drawing/2014/main" id="{119A3AC1-FD6F-4417-831A-A225661232A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2" name="Text Box 1697">
          <a:extLst>
            <a:ext uri="{FF2B5EF4-FFF2-40B4-BE49-F238E27FC236}">
              <a16:creationId xmlns:a16="http://schemas.microsoft.com/office/drawing/2014/main" id="{E6F1C730-FC32-4058-A5BB-BCD70740E8E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3" name="Text Box 1698">
          <a:extLst>
            <a:ext uri="{FF2B5EF4-FFF2-40B4-BE49-F238E27FC236}">
              <a16:creationId xmlns:a16="http://schemas.microsoft.com/office/drawing/2014/main" id="{4B321B7F-1FDF-4626-955F-70508C8ADCC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4" name="Text Box 1699">
          <a:extLst>
            <a:ext uri="{FF2B5EF4-FFF2-40B4-BE49-F238E27FC236}">
              <a16:creationId xmlns:a16="http://schemas.microsoft.com/office/drawing/2014/main" id="{82D7F6A1-72B4-4349-A004-500C90EE787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5" name="Text Box 1700">
          <a:extLst>
            <a:ext uri="{FF2B5EF4-FFF2-40B4-BE49-F238E27FC236}">
              <a16:creationId xmlns:a16="http://schemas.microsoft.com/office/drawing/2014/main" id="{8BE5A4DB-19D2-49E8-9709-662DF23AFF4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6" name="Text Box 1701">
          <a:extLst>
            <a:ext uri="{FF2B5EF4-FFF2-40B4-BE49-F238E27FC236}">
              <a16:creationId xmlns:a16="http://schemas.microsoft.com/office/drawing/2014/main" id="{F1E659D7-951B-40E2-A259-6D5FA94A9EA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7" name="Text Box 1702">
          <a:extLst>
            <a:ext uri="{FF2B5EF4-FFF2-40B4-BE49-F238E27FC236}">
              <a16:creationId xmlns:a16="http://schemas.microsoft.com/office/drawing/2014/main" id="{5091D13C-42BE-414D-85D4-BEAE8F728AB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8" name="Text Box 1703">
          <a:extLst>
            <a:ext uri="{FF2B5EF4-FFF2-40B4-BE49-F238E27FC236}">
              <a16:creationId xmlns:a16="http://schemas.microsoft.com/office/drawing/2014/main" id="{A0110ADF-BCD1-4A12-B1A0-163A3457A64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39" name="Text Box 1704">
          <a:extLst>
            <a:ext uri="{FF2B5EF4-FFF2-40B4-BE49-F238E27FC236}">
              <a16:creationId xmlns:a16="http://schemas.microsoft.com/office/drawing/2014/main" id="{14F7C182-2378-41EE-A2B6-2F1FDBE8506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0" name="Text Box 1705">
          <a:extLst>
            <a:ext uri="{FF2B5EF4-FFF2-40B4-BE49-F238E27FC236}">
              <a16:creationId xmlns:a16="http://schemas.microsoft.com/office/drawing/2014/main" id="{9275C469-BA1D-45FC-9116-20EBD6100B1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1" name="Text Box 1706">
          <a:extLst>
            <a:ext uri="{FF2B5EF4-FFF2-40B4-BE49-F238E27FC236}">
              <a16:creationId xmlns:a16="http://schemas.microsoft.com/office/drawing/2014/main" id="{DFED5EDF-DE18-403C-9740-7E6B732D52A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2" name="Text Box 1707">
          <a:extLst>
            <a:ext uri="{FF2B5EF4-FFF2-40B4-BE49-F238E27FC236}">
              <a16:creationId xmlns:a16="http://schemas.microsoft.com/office/drawing/2014/main" id="{EA633EF7-EE44-4994-B3C1-D92933F6369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3" name="Text Box 1708">
          <a:extLst>
            <a:ext uri="{FF2B5EF4-FFF2-40B4-BE49-F238E27FC236}">
              <a16:creationId xmlns:a16="http://schemas.microsoft.com/office/drawing/2014/main" id="{456AF3AD-D3FA-46D2-98DD-66EDEA628E1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4" name="Text Box 1709">
          <a:extLst>
            <a:ext uri="{FF2B5EF4-FFF2-40B4-BE49-F238E27FC236}">
              <a16:creationId xmlns:a16="http://schemas.microsoft.com/office/drawing/2014/main" id="{B76F166B-E076-4EBC-B7B1-0E6E2F5DF6B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5" name="Text Box 1710">
          <a:extLst>
            <a:ext uri="{FF2B5EF4-FFF2-40B4-BE49-F238E27FC236}">
              <a16:creationId xmlns:a16="http://schemas.microsoft.com/office/drawing/2014/main" id="{DA84023A-7D81-492D-AEAB-06C016D71E6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6" name="Text Box 1711">
          <a:extLst>
            <a:ext uri="{FF2B5EF4-FFF2-40B4-BE49-F238E27FC236}">
              <a16:creationId xmlns:a16="http://schemas.microsoft.com/office/drawing/2014/main" id="{630CB921-B354-4478-B210-4115C5D7F47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7" name="Text Box 1712">
          <a:extLst>
            <a:ext uri="{FF2B5EF4-FFF2-40B4-BE49-F238E27FC236}">
              <a16:creationId xmlns:a16="http://schemas.microsoft.com/office/drawing/2014/main" id="{01544B49-991A-43D9-A7B6-C893A34DCA3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8" name="Text Box 1713">
          <a:extLst>
            <a:ext uri="{FF2B5EF4-FFF2-40B4-BE49-F238E27FC236}">
              <a16:creationId xmlns:a16="http://schemas.microsoft.com/office/drawing/2014/main" id="{12004445-4291-43A8-BE88-5DF52DE604E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49" name="Text Box 1714">
          <a:extLst>
            <a:ext uri="{FF2B5EF4-FFF2-40B4-BE49-F238E27FC236}">
              <a16:creationId xmlns:a16="http://schemas.microsoft.com/office/drawing/2014/main" id="{87022E1E-A593-488C-A7E4-79CA2FF9222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0" name="Text Box 1715">
          <a:extLst>
            <a:ext uri="{FF2B5EF4-FFF2-40B4-BE49-F238E27FC236}">
              <a16:creationId xmlns:a16="http://schemas.microsoft.com/office/drawing/2014/main" id="{2A24E107-6A5B-4331-817C-DBF93967290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1" name="Text Box 1716">
          <a:extLst>
            <a:ext uri="{FF2B5EF4-FFF2-40B4-BE49-F238E27FC236}">
              <a16:creationId xmlns:a16="http://schemas.microsoft.com/office/drawing/2014/main" id="{7DF2D947-B675-4F4D-A88A-A4BD2418BFD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2" name="Text Box 1717">
          <a:extLst>
            <a:ext uri="{FF2B5EF4-FFF2-40B4-BE49-F238E27FC236}">
              <a16:creationId xmlns:a16="http://schemas.microsoft.com/office/drawing/2014/main" id="{26D7527E-056F-4FA9-B7BE-BD2C7D3DB36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3" name="Text Box 1718">
          <a:extLst>
            <a:ext uri="{FF2B5EF4-FFF2-40B4-BE49-F238E27FC236}">
              <a16:creationId xmlns:a16="http://schemas.microsoft.com/office/drawing/2014/main" id="{3046A294-9884-43CB-8D59-10FD9080541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4" name="Text Box 1719">
          <a:extLst>
            <a:ext uri="{FF2B5EF4-FFF2-40B4-BE49-F238E27FC236}">
              <a16:creationId xmlns:a16="http://schemas.microsoft.com/office/drawing/2014/main" id="{6756652E-7AB7-45C8-AB76-A4E6D4078C6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5" name="Text Box 1720">
          <a:extLst>
            <a:ext uri="{FF2B5EF4-FFF2-40B4-BE49-F238E27FC236}">
              <a16:creationId xmlns:a16="http://schemas.microsoft.com/office/drawing/2014/main" id="{3588E182-266F-4087-B1FD-1194C742167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6" name="Text Box 1721">
          <a:extLst>
            <a:ext uri="{FF2B5EF4-FFF2-40B4-BE49-F238E27FC236}">
              <a16:creationId xmlns:a16="http://schemas.microsoft.com/office/drawing/2014/main" id="{59A354FC-EAD3-4178-96C6-384CBD23E2E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7" name="Text Box 1722">
          <a:extLst>
            <a:ext uri="{FF2B5EF4-FFF2-40B4-BE49-F238E27FC236}">
              <a16:creationId xmlns:a16="http://schemas.microsoft.com/office/drawing/2014/main" id="{326C268D-23F4-446F-8C76-F01144E745A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8" name="Text Box 1723">
          <a:extLst>
            <a:ext uri="{FF2B5EF4-FFF2-40B4-BE49-F238E27FC236}">
              <a16:creationId xmlns:a16="http://schemas.microsoft.com/office/drawing/2014/main" id="{79796CF6-4F6C-4A22-A34D-1BD000DE623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59" name="Text Box 1724">
          <a:extLst>
            <a:ext uri="{FF2B5EF4-FFF2-40B4-BE49-F238E27FC236}">
              <a16:creationId xmlns:a16="http://schemas.microsoft.com/office/drawing/2014/main" id="{39EB7017-56DC-4795-B425-A03145A0F88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0" name="Text Box 1725">
          <a:extLst>
            <a:ext uri="{FF2B5EF4-FFF2-40B4-BE49-F238E27FC236}">
              <a16:creationId xmlns:a16="http://schemas.microsoft.com/office/drawing/2014/main" id="{15BAF392-8E17-4E4D-A32B-82B387898EC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1" name="Text Box 1726">
          <a:extLst>
            <a:ext uri="{FF2B5EF4-FFF2-40B4-BE49-F238E27FC236}">
              <a16:creationId xmlns:a16="http://schemas.microsoft.com/office/drawing/2014/main" id="{462FB043-E707-437B-A7DD-F6E9D1AF58F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2" name="Text Box 1727">
          <a:extLst>
            <a:ext uri="{FF2B5EF4-FFF2-40B4-BE49-F238E27FC236}">
              <a16:creationId xmlns:a16="http://schemas.microsoft.com/office/drawing/2014/main" id="{54B6416C-7FE4-4CBB-A85C-0266F8875CF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3" name="Text Box 1728">
          <a:extLst>
            <a:ext uri="{FF2B5EF4-FFF2-40B4-BE49-F238E27FC236}">
              <a16:creationId xmlns:a16="http://schemas.microsoft.com/office/drawing/2014/main" id="{0ADC0444-A447-4FB3-8830-96D550220A8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4" name="Text Box 1729">
          <a:extLst>
            <a:ext uri="{FF2B5EF4-FFF2-40B4-BE49-F238E27FC236}">
              <a16:creationId xmlns:a16="http://schemas.microsoft.com/office/drawing/2014/main" id="{56AD5097-CD5D-4729-B59E-C6012673D16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5" name="Text Box 1730">
          <a:extLst>
            <a:ext uri="{FF2B5EF4-FFF2-40B4-BE49-F238E27FC236}">
              <a16:creationId xmlns:a16="http://schemas.microsoft.com/office/drawing/2014/main" id="{61982B6A-F48B-40B6-992F-769AFD3D1D9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6" name="Text Box 1731">
          <a:extLst>
            <a:ext uri="{FF2B5EF4-FFF2-40B4-BE49-F238E27FC236}">
              <a16:creationId xmlns:a16="http://schemas.microsoft.com/office/drawing/2014/main" id="{EF3EFFEE-7F83-4B5F-8B2B-4727F5221BA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7" name="Text Box 1732">
          <a:extLst>
            <a:ext uri="{FF2B5EF4-FFF2-40B4-BE49-F238E27FC236}">
              <a16:creationId xmlns:a16="http://schemas.microsoft.com/office/drawing/2014/main" id="{DE4BEE1F-E47C-431B-9CC4-BCEFC8C0976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8" name="Text Box 1733">
          <a:extLst>
            <a:ext uri="{FF2B5EF4-FFF2-40B4-BE49-F238E27FC236}">
              <a16:creationId xmlns:a16="http://schemas.microsoft.com/office/drawing/2014/main" id="{3C344FAF-F2A5-4716-8463-730743FB0E6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69" name="Text Box 1734">
          <a:extLst>
            <a:ext uri="{FF2B5EF4-FFF2-40B4-BE49-F238E27FC236}">
              <a16:creationId xmlns:a16="http://schemas.microsoft.com/office/drawing/2014/main" id="{2FC4CC4D-B9DB-40AB-B8F1-887CF6E8172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0" name="Text Box 1735">
          <a:extLst>
            <a:ext uri="{FF2B5EF4-FFF2-40B4-BE49-F238E27FC236}">
              <a16:creationId xmlns:a16="http://schemas.microsoft.com/office/drawing/2014/main" id="{0B22B971-DD31-4929-9C63-56BE57EA55D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1" name="Text Box 1736">
          <a:extLst>
            <a:ext uri="{FF2B5EF4-FFF2-40B4-BE49-F238E27FC236}">
              <a16:creationId xmlns:a16="http://schemas.microsoft.com/office/drawing/2014/main" id="{78CD1C25-804C-4CEF-9F2B-BAAB69D1DDD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2" name="Text Box 1737">
          <a:extLst>
            <a:ext uri="{FF2B5EF4-FFF2-40B4-BE49-F238E27FC236}">
              <a16:creationId xmlns:a16="http://schemas.microsoft.com/office/drawing/2014/main" id="{0B228B7E-3664-495B-AA97-BC8A657F044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3" name="Text Box 1738">
          <a:extLst>
            <a:ext uri="{FF2B5EF4-FFF2-40B4-BE49-F238E27FC236}">
              <a16:creationId xmlns:a16="http://schemas.microsoft.com/office/drawing/2014/main" id="{FF84AAB0-9CCE-4691-8848-80E4C7AFD0F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4" name="Text Box 1739">
          <a:extLst>
            <a:ext uri="{FF2B5EF4-FFF2-40B4-BE49-F238E27FC236}">
              <a16:creationId xmlns:a16="http://schemas.microsoft.com/office/drawing/2014/main" id="{05CFA11B-4F7E-4303-B0D7-0CE847941C1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5" name="Text Box 1740">
          <a:extLst>
            <a:ext uri="{FF2B5EF4-FFF2-40B4-BE49-F238E27FC236}">
              <a16:creationId xmlns:a16="http://schemas.microsoft.com/office/drawing/2014/main" id="{F134FF81-1A7B-4449-833F-6879723DAAC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6" name="Text Box 1741">
          <a:extLst>
            <a:ext uri="{FF2B5EF4-FFF2-40B4-BE49-F238E27FC236}">
              <a16:creationId xmlns:a16="http://schemas.microsoft.com/office/drawing/2014/main" id="{7DA221B2-3623-461D-AE33-172279C269E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7" name="Text Box 1742">
          <a:extLst>
            <a:ext uri="{FF2B5EF4-FFF2-40B4-BE49-F238E27FC236}">
              <a16:creationId xmlns:a16="http://schemas.microsoft.com/office/drawing/2014/main" id="{857D0F8E-B2E9-476E-A70B-70219B8A7AC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8" name="Text Box 1743">
          <a:extLst>
            <a:ext uri="{FF2B5EF4-FFF2-40B4-BE49-F238E27FC236}">
              <a16:creationId xmlns:a16="http://schemas.microsoft.com/office/drawing/2014/main" id="{47047B78-8F3A-436F-8B4E-F8F13C43E35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79" name="Text Box 1744">
          <a:extLst>
            <a:ext uri="{FF2B5EF4-FFF2-40B4-BE49-F238E27FC236}">
              <a16:creationId xmlns:a16="http://schemas.microsoft.com/office/drawing/2014/main" id="{0AF9937B-02E2-4F28-84E4-882A51EE7D4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0" name="Text Box 1745">
          <a:extLst>
            <a:ext uri="{FF2B5EF4-FFF2-40B4-BE49-F238E27FC236}">
              <a16:creationId xmlns:a16="http://schemas.microsoft.com/office/drawing/2014/main" id="{AD583BDF-5D66-4EEE-A91F-F7CFDF77DC4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1" name="Text Box 1746">
          <a:extLst>
            <a:ext uri="{FF2B5EF4-FFF2-40B4-BE49-F238E27FC236}">
              <a16:creationId xmlns:a16="http://schemas.microsoft.com/office/drawing/2014/main" id="{9D0C3BAA-A0E5-4F7C-AD0B-95C59E675F2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2" name="Text Box 1747">
          <a:extLst>
            <a:ext uri="{FF2B5EF4-FFF2-40B4-BE49-F238E27FC236}">
              <a16:creationId xmlns:a16="http://schemas.microsoft.com/office/drawing/2014/main" id="{CA7129C2-E1B5-41E9-A599-3EAA6B160FD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3" name="Text Box 1748">
          <a:extLst>
            <a:ext uri="{FF2B5EF4-FFF2-40B4-BE49-F238E27FC236}">
              <a16:creationId xmlns:a16="http://schemas.microsoft.com/office/drawing/2014/main" id="{B4E87448-619D-49E5-8CE0-5AACE8D4590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4" name="Text Box 1749">
          <a:extLst>
            <a:ext uri="{FF2B5EF4-FFF2-40B4-BE49-F238E27FC236}">
              <a16:creationId xmlns:a16="http://schemas.microsoft.com/office/drawing/2014/main" id="{A7398BEE-1E4E-4599-8DCE-C392FF78A32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5" name="Text Box 1750">
          <a:extLst>
            <a:ext uri="{FF2B5EF4-FFF2-40B4-BE49-F238E27FC236}">
              <a16:creationId xmlns:a16="http://schemas.microsoft.com/office/drawing/2014/main" id="{8ACFC8B3-6FE1-4B91-9A8D-470EEAA6430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6" name="Text Box 1751">
          <a:extLst>
            <a:ext uri="{FF2B5EF4-FFF2-40B4-BE49-F238E27FC236}">
              <a16:creationId xmlns:a16="http://schemas.microsoft.com/office/drawing/2014/main" id="{D330A67F-7355-456C-8B9A-709E586B693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7" name="Text Box 1752">
          <a:extLst>
            <a:ext uri="{FF2B5EF4-FFF2-40B4-BE49-F238E27FC236}">
              <a16:creationId xmlns:a16="http://schemas.microsoft.com/office/drawing/2014/main" id="{5822F3CA-F819-4B57-B14A-4409CD124F0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8" name="Text Box 1753">
          <a:extLst>
            <a:ext uri="{FF2B5EF4-FFF2-40B4-BE49-F238E27FC236}">
              <a16:creationId xmlns:a16="http://schemas.microsoft.com/office/drawing/2014/main" id="{6DB66663-2D7F-48F7-B863-1E79F18822B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89" name="Text Box 1754">
          <a:extLst>
            <a:ext uri="{FF2B5EF4-FFF2-40B4-BE49-F238E27FC236}">
              <a16:creationId xmlns:a16="http://schemas.microsoft.com/office/drawing/2014/main" id="{029E6654-F648-4C76-91AA-03338C35B84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0" name="Text Box 1755">
          <a:extLst>
            <a:ext uri="{FF2B5EF4-FFF2-40B4-BE49-F238E27FC236}">
              <a16:creationId xmlns:a16="http://schemas.microsoft.com/office/drawing/2014/main" id="{10508AFC-D8E1-46AF-A8C5-DD3256097A4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1" name="Text Box 1756">
          <a:extLst>
            <a:ext uri="{FF2B5EF4-FFF2-40B4-BE49-F238E27FC236}">
              <a16:creationId xmlns:a16="http://schemas.microsoft.com/office/drawing/2014/main" id="{CF1C152F-77E6-4FA0-A69A-E60DFC8CB57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2" name="Text Box 1757">
          <a:extLst>
            <a:ext uri="{FF2B5EF4-FFF2-40B4-BE49-F238E27FC236}">
              <a16:creationId xmlns:a16="http://schemas.microsoft.com/office/drawing/2014/main" id="{D638F214-3D7D-4486-8029-ED73D00C6BA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3" name="Text Box 1758">
          <a:extLst>
            <a:ext uri="{FF2B5EF4-FFF2-40B4-BE49-F238E27FC236}">
              <a16:creationId xmlns:a16="http://schemas.microsoft.com/office/drawing/2014/main" id="{8783D098-4432-4752-9BE3-1C3BA1ADAD4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4" name="Text Box 1759">
          <a:extLst>
            <a:ext uri="{FF2B5EF4-FFF2-40B4-BE49-F238E27FC236}">
              <a16:creationId xmlns:a16="http://schemas.microsoft.com/office/drawing/2014/main" id="{6E7CCAA3-AE7E-492F-A721-FA09FC6FE4D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5" name="Text Box 1760">
          <a:extLst>
            <a:ext uri="{FF2B5EF4-FFF2-40B4-BE49-F238E27FC236}">
              <a16:creationId xmlns:a16="http://schemas.microsoft.com/office/drawing/2014/main" id="{E9E01064-9430-4969-84A0-4D69FDFA95A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6" name="Text Box 1761">
          <a:extLst>
            <a:ext uri="{FF2B5EF4-FFF2-40B4-BE49-F238E27FC236}">
              <a16:creationId xmlns:a16="http://schemas.microsoft.com/office/drawing/2014/main" id="{0EFDFE46-CB02-45F7-99F9-E06C8E0C5AE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7" name="Text Box 1762">
          <a:extLst>
            <a:ext uri="{FF2B5EF4-FFF2-40B4-BE49-F238E27FC236}">
              <a16:creationId xmlns:a16="http://schemas.microsoft.com/office/drawing/2014/main" id="{16B33B72-1474-4BE5-A4FD-9399643B7BA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8" name="Text Box 1763">
          <a:extLst>
            <a:ext uri="{FF2B5EF4-FFF2-40B4-BE49-F238E27FC236}">
              <a16:creationId xmlns:a16="http://schemas.microsoft.com/office/drawing/2014/main" id="{CFEE291F-37BF-465A-90F6-2776EFAE465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399" name="Text Box 1764">
          <a:extLst>
            <a:ext uri="{FF2B5EF4-FFF2-40B4-BE49-F238E27FC236}">
              <a16:creationId xmlns:a16="http://schemas.microsoft.com/office/drawing/2014/main" id="{BF979058-2564-45FB-B8DD-F0BFBA3B7BD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0" name="Text Box 1765">
          <a:extLst>
            <a:ext uri="{FF2B5EF4-FFF2-40B4-BE49-F238E27FC236}">
              <a16:creationId xmlns:a16="http://schemas.microsoft.com/office/drawing/2014/main" id="{385F711A-E7CC-495B-8C14-E2A96FFD96A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1" name="Text Box 1766">
          <a:extLst>
            <a:ext uri="{FF2B5EF4-FFF2-40B4-BE49-F238E27FC236}">
              <a16:creationId xmlns:a16="http://schemas.microsoft.com/office/drawing/2014/main" id="{D856F721-74A2-4CD4-B66E-0A1831DB475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2" name="Text Box 1767">
          <a:extLst>
            <a:ext uri="{FF2B5EF4-FFF2-40B4-BE49-F238E27FC236}">
              <a16:creationId xmlns:a16="http://schemas.microsoft.com/office/drawing/2014/main" id="{60FBA23C-A69E-4296-ACE6-739F879B8F1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3" name="Text Box 1768">
          <a:extLst>
            <a:ext uri="{FF2B5EF4-FFF2-40B4-BE49-F238E27FC236}">
              <a16:creationId xmlns:a16="http://schemas.microsoft.com/office/drawing/2014/main" id="{0967C3C0-A260-4F67-B2F8-A2279D8670B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4" name="Text Box 1769">
          <a:extLst>
            <a:ext uri="{FF2B5EF4-FFF2-40B4-BE49-F238E27FC236}">
              <a16:creationId xmlns:a16="http://schemas.microsoft.com/office/drawing/2014/main" id="{91A6B328-6698-4E2D-BED4-7F732C0F44F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5" name="Text Box 1770">
          <a:extLst>
            <a:ext uri="{FF2B5EF4-FFF2-40B4-BE49-F238E27FC236}">
              <a16:creationId xmlns:a16="http://schemas.microsoft.com/office/drawing/2014/main" id="{899A2981-1B0E-410D-A1C0-646833C8C63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6" name="Text Box 1771">
          <a:extLst>
            <a:ext uri="{FF2B5EF4-FFF2-40B4-BE49-F238E27FC236}">
              <a16:creationId xmlns:a16="http://schemas.microsoft.com/office/drawing/2014/main" id="{DBCC15C9-A29C-47AC-BBEE-AACEC1E4BEB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7" name="Text Box 1772">
          <a:extLst>
            <a:ext uri="{FF2B5EF4-FFF2-40B4-BE49-F238E27FC236}">
              <a16:creationId xmlns:a16="http://schemas.microsoft.com/office/drawing/2014/main" id="{4C54F094-0453-4315-97A0-92ED4243A39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8" name="Text Box 1773">
          <a:extLst>
            <a:ext uri="{FF2B5EF4-FFF2-40B4-BE49-F238E27FC236}">
              <a16:creationId xmlns:a16="http://schemas.microsoft.com/office/drawing/2014/main" id="{961CB389-15F1-4BFB-9F96-812DFC1652A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09" name="Text Box 1774">
          <a:extLst>
            <a:ext uri="{FF2B5EF4-FFF2-40B4-BE49-F238E27FC236}">
              <a16:creationId xmlns:a16="http://schemas.microsoft.com/office/drawing/2014/main" id="{BF47C8A4-1FDB-4240-BDB2-32D350C6E15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10" name="Text Box 1775">
          <a:extLst>
            <a:ext uri="{FF2B5EF4-FFF2-40B4-BE49-F238E27FC236}">
              <a16:creationId xmlns:a16="http://schemas.microsoft.com/office/drawing/2014/main" id="{C7B28DFC-6375-4EB5-A0C4-436D46AA90F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1" name="Text Box 1776">
          <a:extLst>
            <a:ext uri="{FF2B5EF4-FFF2-40B4-BE49-F238E27FC236}">
              <a16:creationId xmlns:a16="http://schemas.microsoft.com/office/drawing/2014/main" id="{16763E27-05ED-4B38-9879-F4FF0C22EB8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2" name="Text Box 1777">
          <a:extLst>
            <a:ext uri="{FF2B5EF4-FFF2-40B4-BE49-F238E27FC236}">
              <a16:creationId xmlns:a16="http://schemas.microsoft.com/office/drawing/2014/main" id="{6F7EBF21-73B5-42F4-8D97-476ECECB7B4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3" name="Text Box 1778">
          <a:extLst>
            <a:ext uri="{FF2B5EF4-FFF2-40B4-BE49-F238E27FC236}">
              <a16:creationId xmlns:a16="http://schemas.microsoft.com/office/drawing/2014/main" id="{52F5CC12-1023-43F2-938F-11EB1A69F5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4" name="Text Box 1779">
          <a:extLst>
            <a:ext uri="{FF2B5EF4-FFF2-40B4-BE49-F238E27FC236}">
              <a16:creationId xmlns:a16="http://schemas.microsoft.com/office/drawing/2014/main" id="{9EE1C779-93F2-4183-8666-676268624E4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5" name="Text Box 1780">
          <a:extLst>
            <a:ext uri="{FF2B5EF4-FFF2-40B4-BE49-F238E27FC236}">
              <a16:creationId xmlns:a16="http://schemas.microsoft.com/office/drawing/2014/main" id="{97AD2C2B-1FCD-4FB2-BCEC-F3B832A6265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6" name="Text Box 1781">
          <a:extLst>
            <a:ext uri="{FF2B5EF4-FFF2-40B4-BE49-F238E27FC236}">
              <a16:creationId xmlns:a16="http://schemas.microsoft.com/office/drawing/2014/main" id="{FFFAE3D0-1155-4927-A254-BFB28AB7609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7" name="Text Box 1782">
          <a:extLst>
            <a:ext uri="{FF2B5EF4-FFF2-40B4-BE49-F238E27FC236}">
              <a16:creationId xmlns:a16="http://schemas.microsoft.com/office/drawing/2014/main" id="{06109C6C-39F5-43C5-9F17-E3FE8E9DC40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8" name="Text Box 1783">
          <a:extLst>
            <a:ext uri="{FF2B5EF4-FFF2-40B4-BE49-F238E27FC236}">
              <a16:creationId xmlns:a16="http://schemas.microsoft.com/office/drawing/2014/main" id="{A344269B-C1C4-4D14-995B-D17ECD354DE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19" name="Text Box 1784">
          <a:extLst>
            <a:ext uri="{FF2B5EF4-FFF2-40B4-BE49-F238E27FC236}">
              <a16:creationId xmlns:a16="http://schemas.microsoft.com/office/drawing/2014/main" id="{2FD5D381-7D32-4209-A89F-75B5E29ACAB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0" name="Text Box 1785">
          <a:extLst>
            <a:ext uri="{FF2B5EF4-FFF2-40B4-BE49-F238E27FC236}">
              <a16:creationId xmlns:a16="http://schemas.microsoft.com/office/drawing/2014/main" id="{BA0DE56C-61A4-4BDF-B7BF-05B1EEA0AA9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1" name="Text Box 1786">
          <a:extLst>
            <a:ext uri="{FF2B5EF4-FFF2-40B4-BE49-F238E27FC236}">
              <a16:creationId xmlns:a16="http://schemas.microsoft.com/office/drawing/2014/main" id="{29791F66-7DA8-4E70-9E83-02B5263253D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2" name="Text Box 1787">
          <a:extLst>
            <a:ext uri="{FF2B5EF4-FFF2-40B4-BE49-F238E27FC236}">
              <a16:creationId xmlns:a16="http://schemas.microsoft.com/office/drawing/2014/main" id="{EB9F206C-8E3A-412C-80DC-0F71B55A83C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3" name="Text Box 1788">
          <a:extLst>
            <a:ext uri="{FF2B5EF4-FFF2-40B4-BE49-F238E27FC236}">
              <a16:creationId xmlns:a16="http://schemas.microsoft.com/office/drawing/2014/main" id="{A4587CCD-B0AB-4851-AD94-3EEACEB29D7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4" name="Text Box 1789">
          <a:extLst>
            <a:ext uri="{FF2B5EF4-FFF2-40B4-BE49-F238E27FC236}">
              <a16:creationId xmlns:a16="http://schemas.microsoft.com/office/drawing/2014/main" id="{3314C85A-24A5-4EB0-816A-66AB5BB8353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5" name="Text Box 1790">
          <a:extLst>
            <a:ext uri="{FF2B5EF4-FFF2-40B4-BE49-F238E27FC236}">
              <a16:creationId xmlns:a16="http://schemas.microsoft.com/office/drawing/2014/main" id="{C102B477-A9B1-470E-9046-ACC664E16C9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6" name="Text Box 1791">
          <a:extLst>
            <a:ext uri="{FF2B5EF4-FFF2-40B4-BE49-F238E27FC236}">
              <a16:creationId xmlns:a16="http://schemas.microsoft.com/office/drawing/2014/main" id="{8854FB22-E336-4B11-B612-671A9B64A6C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7" name="Text Box 1792">
          <a:extLst>
            <a:ext uri="{FF2B5EF4-FFF2-40B4-BE49-F238E27FC236}">
              <a16:creationId xmlns:a16="http://schemas.microsoft.com/office/drawing/2014/main" id="{BE4873C6-C0A9-43F6-AFC8-06AC3C1A4E6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8" name="Text Box 1793">
          <a:extLst>
            <a:ext uri="{FF2B5EF4-FFF2-40B4-BE49-F238E27FC236}">
              <a16:creationId xmlns:a16="http://schemas.microsoft.com/office/drawing/2014/main" id="{E5F6EBE1-5849-40FF-A732-BE5A03B97A6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29" name="Text Box 1794">
          <a:extLst>
            <a:ext uri="{FF2B5EF4-FFF2-40B4-BE49-F238E27FC236}">
              <a16:creationId xmlns:a16="http://schemas.microsoft.com/office/drawing/2014/main" id="{B14395F8-5814-4EF9-8F20-8D8107E9F61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0" name="Text Box 1795">
          <a:extLst>
            <a:ext uri="{FF2B5EF4-FFF2-40B4-BE49-F238E27FC236}">
              <a16:creationId xmlns:a16="http://schemas.microsoft.com/office/drawing/2014/main" id="{7AD2118E-A72B-4114-8801-EE886D5653D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1" name="Text Box 1796">
          <a:extLst>
            <a:ext uri="{FF2B5EF4-FFF2-40B4-BE49-F238E27FC236}">
              <a16:creationId xmlns:a16="http://schemas.microsoft.com/office/drawing/2014/main" id="{A2450E80-7690-4607-BCB3-713E13FD5F6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2" name="Text Box 1797">
          <a:extLst>
            <a:ext uri="{FF2B5EF4-FFF2-40B4-BE49-F238E27FC236}">
              <a16:creationId xmlns:a16="http://schemas.microsoft.com/office/drawing/2014/main" id="{C4303D64-7225-4822-93FC-690CA2EE833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3" name="Text Box 1798">
          <a:extLst>
            <a:ext uri="{FF2B5EF4-FFF2-40B4-BE49-F238E27FC236}">
              <a16:creationId xmlns:a16="http://schemas.microsoft.com/office/drawing/2014/main" id="{6F97F27D-0327-467C-96D0-8AD48B62988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4" name="Text Box 1799">
          <a:extLst>
            <a:ext uri="{FF2B5EF4-FFF2-40B4-BE49-F238E27FC236}">
              <a16:creationId xmlns:a16="http://schemas.microsoft.com/office/drawing/2014/main" id="{D39C9532-1570-4963-A857-8ED58B29BBB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5" name="Text Box 1800">
          <a:extLst>
            <a:ext uri="{FF2B5EF4-FFF2-40B4-BE49-F238E27FC236}">
              <a16:creationId xmlns:a16="http://schemas.microsoft.com/office/drawing/2014/main" id="{25A9C59B-1D22-410D-9F4C-7CDA87F11A0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6" name="Text Box 1801">
          <a:extLst>
            <a:ext uri="{FF2B5EF4-FFF2-40B4-BE49-F238E27FC236}">
              <a16:creationId xmlns:a16="http://schemas.microsoft.com/office/drawing/2014/main" id="{DD8AA310-CF6E-4132-ADDC-B72E2AA7EAA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7" name="Text Box 1802">
          <a:extLst>
            <a:ext uri="{FF2B5EF4-FFF2-40B4-BE49-F238E27FC236}">
              <a16:creationId xmlns:a16="http://schemas.microsoft.com/office/drawing/2014/main" id="{A37644DC-A80A-46BC-9A2A-B8605F4B360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8" name="Text Box 1803">
          <a:extLst>
            <a:ext uri="{FF2B5EF4-FFF2-40B4-BE49-F238E27FC236}">
              <a16:creationId xmlns:a16="http://schemas.microsoft.com/office/drawing/2014/main" id="{3D2AB9F0-2573-4A7D-B557-5D88A879D36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39" name="Text Box 1804">
          <a:extLst>
            <a:ext uri="{FF2B5EF4-FFF2-40B4-BE49-F238E27FC236}">
              <a16:creationId xmlns:a16="http://schemas.microsoft.com/office/drawing/2014/main" id="{A483830E-3535-4EA0-82D3-9C29D2208F5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0" name="Text Box 1805">
          <a:extLst>
            <a:ext uri="{FF2B5EF4-FFF2-40B4-BE49-F238E27FC236}">
              <a16:creationId xmlns:a16="http://schemas.microsoft.com/office/drawing/2014/main" id="{2B16C940-628C-47EC-B6E2-63B9836C00B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1" name="Text Box 1806">
          <a:extLst>
            <a:ext uri="{FF2B5EF4-FFF2-40B4-BE49-F238E27FC236}">
              <a16:creationId xmlns:a16="http://schemas.microsoft.com/office/drawing/2014/main" id="{02A4C78E-33EE-46BB-81B4-92A6A17BF25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2" name="Text Box 1807">
          <a:extLst>
            <a:ext uri="{FF2B5EF4-FFF2-40B4-BE49-F238E27FC236}">
              <a16:creationId xmlns:a16="http://schemas.microsoft.com/office/drawing/2014/main" id="{AFDCF571-01FD-431D-8B5C-EBD1BDF15D9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3" name="Text Box 1808">
          <a:extLst>
            <a:ext uri="{FF2B5EF4-FFF2-40B4-BE49-F238E27FC236}">
              <a16:creationId xmlns:a16="http://schemas.microsoft.com/office/drawing/2014/main" id="{B7D30837-62AE-4B26-AD8B-24AD2D1CF27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4" name="Text Box 1809">
          <a:extLst>
            <a:ext uri="{FF2B5EF4-FFF2-40B4-BE49-F238E27FC236}">
              <a16:creationId xmlns:a16="http://schemas.microsoft.com/office/drawing/2014/main" id="{6A47759B-EB6D-4BE5-B13B-14ABEB0E0B3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5" name="Text Box 1810">
          <a:extLst>
            <a:ext uri="{FF2B5EF4-FFF2-40B4-BE49-F238E27FC236}">
              <a16:creationId xmlns:a16="http://schemas.microsoft.com/office/drawing/2014/main" id="{E53BEBC2-DE6D-48A7-87E0-9FC6722C714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6" name="Text Box 1811">
          <a:extLst>
            <a:ext uri="{FF2B5EF4-FFF2-40B4-BE49-F238E27FC236}">
              <a16:creationId xmlns:a16="http://schemas.microsoft.com/office/drawing/2014/main" id="{65D2E050-C430-4023-AFB1-5CAF1988C39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7" name="Text Box 1812">
          <a:extLst>
            <a:ext uri="{FF2B5EF4-FFF2-40B4-BE49-F238E27FC236}">
              <a16:creationId xmlns:a16="http://schemas.microsoft.com/office/drawing/2014/main" id="{6541F5BB-B89B-4DCA-A103-B7238909B56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8" name="Text Box 1813">
          <a:extLst>
            <a:ext uri="{FF2B5EF4-FFF2-40B4-BE49-F238E27FC236}">
              <a16:creationId xmlns:a16="http://schemas.microsoft.com/office/drawing/2014/main" id="{288AC622-A2CB-4538-A200-9184EFF468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49" name="Text Box 1814">
          <a:extLst>
            <a:ext uri="{FF2B5EF4-FFF2-40B4-BE49-F238E27FC236}">
              <a16:creationId xmlns:a16="http://schemas.microsoft.com/office/drawing/2014/main" id="{CC817541-1C59-4EAA-B1E4-EB1A9BDB4E0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0" name="Text Box 1815">
          <a:extLst>
            <a:ext uri="{FF2B5EF4-FFF2-40B4-BE49-F238E27FC236}">
              <a16:creationId xmlns:a16="http://schemas.microsoft.com/office/drawing/2014/main" id="{4F771050-C453-4E41-A8DD-C0741519B12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1" name="Text Box 1816">
          <a:extLst>
            <a:ext uri="{FF2B5EF4-FFF2-40B4-BE49-F238E27FC236}">
              <a16:creationId xmlns:a16="http://schemas.microsoft.com/office/drawing/2014/main" id="{B8F2D662-7818-44AD-989D-EB81D8DEAE6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2" name="Text Box 1817">
          <a:extLst>
            <a:ext uri="{FF2B5EF4-FFF2-40B4-BE49-F238E27FC236}">
              <a16:creationId xmlns:a16="http://schemas.microsoft.com/office/drawing/2014/main" id="{549F56D2-8D89-48C1-B69E-2BC3E880CD5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3" name="Text Box 1818">
          <a:extLst>
            <a:ext uri="{FF2B5EF4-FFF2-40B4-BE49-F238E27FC236}">
              <a16:creationId xmlns:a16="http://schemas.microsoft.com/office/drawing/2014/main" id="{2533E954-807D-47F9-A455-5EB52E86562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4" name="Text Box 1819">
          <a:extLst>
            <a:ext uri="{FF2B5EF4-FFF2-40B4-BE49-F238E27FC236}">
              <a16:creationId xmlns:a16="http://schemas.microsoft.com/office/drawing/2014/main" id="{01287A9F-5BE4-4593-866B-704C0D70E7A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5" name="Text Box 1820">
          <a:extLst>
            <a:ext uri="{FF2B5EF4-FFF2-40B4-BE49-F238E27FC236}">
              <a16:creationId xmlns:a16="http://schemas.microsoft.com/office/drawing/2014/main" id="{CAFCEBE8-0443-4F02-A482-3D88B007CF3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6" name="Text Box 1821">
          <a:extLst>
            <a:ext uri="{FF2B5EF4-FFF2-40B4-BE49-F238E27FC236}">
              <a16:creationId xmlns:a16="http://schemas.microsoft.com/office/drawing/2014/main" id="{71A95BDE-5425-433B-B436-58F193520DC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7" name="Text Box 1822">
          <a:extLst>
            <a:ext uri="{FF2B5EF4-FFF2-40B4-BE49-F238E27FC236}">
              <a16:creationId xmlns:a16="http://schemas.microsoft.com/office/drawing/2014/main" id="{AA756F5A-FB55-4D0F-9ED7-CB8227E4F8B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8" name="Text Box 1823">
          <a:extLst>
            <a:ext uri="{FF2B5EF4-FFF2-40B4-BE49-F238E27FC236}">
              <a16:creationId xmlns:a16="http://schemas.microsoft.com/office/drawing/2014/main" id="{0A2D8EC0-AF7C-4E13-BFB0-C22C9E0AAE1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59" name="Text Box 1824">
          <a:extLst>
            <a:ext uri="{FF2B5EF4-FFF2-40B4-BE49-F238E27FC236}">
              <a16:creationId xmlns:a16="http://schemas.microsoft.com/office/drawing/2014/main" id="{C2EDBA98-88EE-4ECE-933D-CA40E029F71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0" name="Text Box 1825">
          <a:extLst>
            <a:ext uri="{FF2B5EF4-FFF2-40B4-BE49-F238E27FC236}">
              <a16:creationId xmlns:a16="http://schemas.microsoft.com/office/drawing/2014/main" id="{45B8F408-2E79-4840-870F-8217FFD9166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1" name="Text Box 1826">
          <a:extLst>
            <a:ext uri="{FF2B5EF4-FFF2-40B4-BE49-F238E27FC236}">
              <a16:creationId xmlns:a16="http://schemas.microsoft.com/office/drawing/2014/main" id="{0121D826-C8A3-4C70-B6A0-81439769019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2" name="Text Box 1827">
          <a:extLst>
            <a:ext uri="{FF2B5EF4-FFF2-40B4-BE49-F238E27FC236}">
              <a16:creationId xmlns:a16="http://schemas.microsoft.com/office/drawing/2014/main" id="{F1580276-F58F-4C13-8EF6-D654B5E7C76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3" name="Text Box 1828">
          <a:extLst>
            <a:ext uri="{FF2B5EF4-FFF2-40B4-BE49-F238E27FC236}">
              <a16:creationId xmlns:a16="http://schemas.microsoft.com/office/drawing/2014/main" id="{CE4C2310-34F5-499D-A0CF-095AAB246A0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4" name="Text Box 1829">
          <a:extLst>
            <a:ext uri="{FF2B5EF4-FFF2-40B4-BE49-F238E27FC236}">
              <a16:creationId xmlns:a16="http://schemas.microsoft.com/office/drawing/2014/main" id="{4282F66E-D3FF-4062-8104-F17C4CCB518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5" name="Text Box 1830">
          <a:extLst>
            <a:ext uri="{FF2B5EF4-FFF2-40B4-BE49-F238E27FC236}">
              <a16:creationId xmlns:a16="http://schemas.microsoft.com/office/drawing/2014/main" id="{64DD9E80-0497-4830-8092-ED06462F77B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6" name="Text Box 1831">
          <a:extLst>
            <a:ext uri="{FF2B5EF4-FFF2-40B4-BE49-F238E27FC236}">
              <a16:creationId xmlns:a16="http://schemas.microsoft.com/office/drawing/2014/main" id="{78CADA53-7F5F-42F3-BDD8-9FD35F0074F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7" name="Text Box 1832">
          <a:extLst>
            <a:ext uri="{FF2B5EF4-FFF2-40B4-BE49-F238E27FC236}">
              <a16:creationId xmlns:a16="http://schemas.microsoft.com/office/drawing/2014/main" id="{1B732B8A-C18F-4A49-9F36-CBBCD1D9524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8" name="Text Box 1833">
          <a:extLst>
            <a:ext uri="{FF2B5EF4-FFF2-40B4-BE49-F238E27FC236}">
              <a16:creationId xmlns:a16="http://schemas.microsoft.com/office/drawing/2014/main" id="{2FB8E1B0-6016-4E72-B9D7-BC337BBBE6E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69" name="Text Box 1834">
          <a:extLst>
            <a:ext uri="{FF2B5EF4-FFF2-40B4-BE49-F238E27FC236}">
              <a16:creationId xmlns:a16="http://schemas.microsoft.com/office/drawing/2014/main" id="{1B857C94-E3B2-48E0-A443-C7250A41C90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0" name="Text Box 1835">
          <a:extLst>
            <a:ext uri="{FF2B5EF4-FFF2-40B4-BE49-F238E27FC236}">
              <a16:creationId xmlns:a16="http://schemas.microsoft.com/office/drawing/2014/main" id="{EAD4A774-81AF-4A02-89A9-E54AE31A05F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1" name="Text Box 1836">
          <a:extLst>
            <a:ext uri="{FF2B5EF4-FFF2-40B4-BE49-F238E27FC236}">
              <a16:creationId xmlns:a16="http://schemas.microsoft.com/office/drawing/2014/main" id="{AC11CFE7-1383-4BF2-8D4F-1405E0AC196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2" name="Text Box 1837">
          <a:extLst>
            <a:ext uri="{FF2B5EF4-FFF2-40B4-BE49-F238E27FC236}">
              <a16:creationId xmlns:a16="http://schemas.microsoft.com/office/drawing/2014/main" id="{C19481F6-21B9-414B-AD0F-69EB45A8CDF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3" name="Text Box 1838">
          <a:extLst>
            <a:ext uri="{FF2B5EF4-FFF2-40B4-BE49-F238E27FC236}">
              <a16:creationId xmlns:a16="http://schemas.microsoft.com/office/drawing/2014/main" id="{3546B90A-CB41-4DDF-8E0A-F952485CED6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4" name="Text Box 1839">
          <a:extLst>
            <a:ext uri="{FF2B5EF4-FFF2-40B4-BE49-F238E27FC236}">
              <a16:creationId xmlns:a16="http://schemas.microsoft.com/office/drawing/2014/main" id="{BBA8ED43-91D8-428B-9C52-2D621EBE54C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5" name="Text Box 1840">
          <a:extLst>
            <a:ext uri="{FF2B5EF4-FFF2-40B4-BE49-F238E27FC236}">
              <a16:creationId xmlns:a16="http://schemas.microsoft.com/office/drawing/2014/main" id="{02BA6874-C269-4184-8A8D-FBCAE7E47BB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6" name="Text Box 1841">
          <a:extLst>
            <a:ext uri="{FF2B5EF4-FFF2-40B4-BE49-F238E27FC236}">
              <a16:creationId xmlns:a16="http://schemas.microsoft.com/office/drawing/2014/main" id="{8A27E4A2-DD8B-4173-B568-2A6315CABBB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7" name="Text Box 1842">
          <a:extLst>
            <a:ext uri="{FF2B5EF4-FFF2-40B4-BE49-F238E27FC236}">
              <a16:creationId xmlns:a16="http://schemas.microsoft.com/office/drawing/2014/main" id="{2928F57F-0ED2-4A65-91E7-1783DE9E6AA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8" name="Text Box 1843">
          <a:extLst>
            <a:ext uri="{FF2B5EF4-FFF2-40B4-BE49-F238E27FC236}">
              <a16:creationId xmlns:a16="http://schemas.microsoft.com/office/drawing/2014/main" id="{2DE872F9-393C-4961-B349-29F2DD941B1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79" name="Text Box 1844">
          <a:extLst>
            <a:ext uri="{FF2B5EF4-FFF2-40B4-BE49-F238E27FC236}">
              <a16:creationId xmlns:a16="http://schemas.microsoft.com/office/drawing/2014/main" id="{A0DE68BC-5CA6-404E-9D0D-07794C27BD9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0" name="Text Box 1845">
          <a:extLst>
            <a:ext uri="{FF2B5EF4-FFF2-40B4-BE49-F238E27FC236}">
              <a16:creationId xmlns:a16="http://schemas.microsoft.com/office/drawing/2014/main" id="{2B63D171-E1F4-4354-870F-EDAC6ECCB71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1" name="Text Box 1846">
          <a:extLst>
            <a:ext uri="{FF2B5EF4-FFF2-40B4-BE49-F238E27FC236}">
              <a16:creationId xmlns:a16="http://schemas.microsoft.com/office/drawing/2014/main" id="{B19BBE88-75B7-443A-B302-CDF07CD4420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2" name="Text Box 1847">
          <a:extLst>
            <a:ext uri="{FF2B5EF4-FFF2-40B4-BE49-F238E27FC236}">
              <a16:creationId xmlns:a16="http://schemas.microsoft.com/office/drawing/2014/main" id="{D50527D1-2727-4D27-ACAC-6890E39D949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3" name="Text Box 1848">
          <a:extLst>
            <a:ext uri="{FF2B5EF4-FFF2-40B4-BE49-F238E27FC236}">
              <a16:creationId xmlns:a16="http://schemas.microsoft.com/office/drawing/2014/main" id="{99C498AF-DA82-4E85-84F9-07F6ECFF083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4" name="Text Box 1849">
          <a:extLst>
            <a:ext uri="{FF2B5EF4-FFF2-40B4-BE49-F238E27FC236}">
              <a16:creationId xmlns:a16="http://schemas.microsoft.com/office/drawing/2014/main" id="{32CBBBB9-24BE-4798-A594-146F7867B47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5" name="Text Box 1850">
          <a:extLst>
            <a:ext uri="{FF2B5EF4-FFF2-40B4-BE49-F238E27FC236}">
              <a16:creationId xmlns:a16="http://schemas.microsoft.com/office/drawing/2014/main" id="{EA384216-527D-4F90-AEF7-9A5C94E89B8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6" name="Text Box 1851">
          <a:extLst>
            <a:ext uri="{FF2B5EF4-FFF2-40B4-BE49-F238E27FC236}">
              <a16:creationId xmlns:a16="http://schemas.microsoft.com/office/drawing/2014/main" id="{F69ACC3F-DCB3-4FA5-8055-311D93AF4D6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7" name="Text Box 1852">
          <a:extLst>
            <a:ext uri="{FF2B5EF4-FFF2-40B4-BE49-F238E27FC236}">
              <a16:creationId xmlns:a16="http://schemas.microsoft.com/office/drawing/2014/main" id="{9D02895E-6BF8-40C3-9FA4-60662494AF1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488" name="Text Box 1853">
          <a:extLst>
            <a:ext uri="{FF2B5EF4-FFF2-40B4-BE49-F238E27FC236}">
              <a16:creationId xmlns:a16="http://schemas.microsoft.com/office/drawing/2014/main" id="{F2790F61-1AD6-479B-AF29-380182BCA32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89" name="Text Box 1854">
          <a:extLst>
            <a:ext uri="{FF2B5EF4-FFF2-40B4-BE49-F238E27FC236}">
              <a16:creationId xmlns:a16="http://schemas.microsoft.com/office/drawing/2014/main" id="{A6FE8EC5-1C5F-4216-A47E-56C075A80D9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0" name="Text Box 1855">
          <a:extLst>
            <a:ext uri="{FF2B5EF4-FFF2-40B4-BE49-F238E27FC236}">
              <a16:creationId xmlns:a16="http://schemas.microsoft.com/office/drawing/2014/main" id="{53EEED1A-2891-407A-BB8D-C293395A8E9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1" name="Text Box 1856">
          <a:extLst>
            <a:ext uri="{FF2B5EF4-FFF2-40B4-BE49-F238E27FC236}">
              <a16:creationId xmlns:a16="http://schemas.microsoft.com/office/drawing/2014/main" id="{34B4C1F1-1B82-4F1F-B079-F95B9EA96C2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2" name="Text Box 1857">
          <a:extLst>
            <a:ext uri="{FF2B5EF4-FFF2-40B4-BE49-F238E27FC236}">
              <a16:creationId xmlns:a16="http://schemas.microsoft.com/office/drawing/2014/main" id="{DE2F6FEC-5CF0-4808-9461-B41BC340939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3" name="Text Box 1858">
          <a:extLst>
            <a:ext uri="{FF2B5EF4-FFF2-40B4-BE49-F238E27FC236}">
              <a16:creationId xmlns:a16="http://schemas.microsoft.com/office/drawing/2014/main" id="{797D57BD-C9A4-4A91-BF9F-104F8865FB2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4" name="Text Box 1859">
          <a:extLst>
            <a:ext uri="{FF2B5EF4-FFF2-40B4-BE49-F238E27FC236}">
              <a16:creationId xmlns:a16="http://schemas.microsoft.com/office/drawing/2014/main" id="{F12D06A5-10B3-49F4-9F3E-7F536253374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5" name="Text Box 1860">
          <a:extLst>
            <a:ext uri="{FF2B5EF4-FFF2-40B4-BE49-F238E27FC236}">
              <a16:creationId xmlns:a16="http://schemas.microsoft.com/office/drawing/2014/main" id="{635EF2E3-FD25-40DB-AB67-9D415192530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6" name="Text Box 1861">
          <a:extLst>
            <a:ext uri="{FF2B5EF4-FFF2-40B4-BE49-F238E27FC236}">
              <a16:creationId xmlns:a16="http://schemas.microsoft.com/office/drawing/2014/main" id="{888AE9C1-3971-44ED-9CE0-36C66352B5C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7" name="Text Box 1862">
          <a:extLst>
            <a:ext uri="{FF2B5EF4-FFF2-40B4-BE49-F238E27FC236}">
              <a16:creationId xmlns:a16="http://schemas.microsoft.com/office/drawing/2014/main" id="{AC5107E9-93A6-4686-9861-D70EA5157D0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8" name="Text Box 1863">
          <a:extLst>
            <a:ext uri="{FF2B5EF4-FFF2-40B4-BE49-F238E27FC236}">
              <a16:creationId xmlns:a16="http://schemas.microsoft.com/office/drawing/2014/main" id="{8FF28D7F-3787-4A46-82E3-505291182CD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499" name="Text Box 1864">
          <a:extLst>
            <a:ext uri="{FF2B5EF4-FFF2-40B4-BE49-F238E27FC236}">
              <a16:creationId xmlns:a16="http://schemas.microsoft.com/office/drawing/2014/main" id="{B432D167-AC92-46F3-B36D-809CD63271A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00" name="Text Box 1865">
          <a:extLst>
            <a:ext uri="{FF2B5EF4-FFF2-40B4-BE49-F238E27FC236}">
              <a16:creationId xmlns:a16="http://schemas.microsoft.com/office/drawing/2014/main" id="{53D75C87-2C0A-4E08-9460-A4168B64FA9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01" name="Text Box 1866">
          <a:extLst>
            <a:ext uri="{FF2B5EF4-FFF2-40B4-BE49-F238E27FC236}">
              <a16:creationId xmlns:a16="http://schemas.microsoft.com/office/drawing/2014/main" id="{D6DEAEA3-1758-45B0-87E4-7173BCC01B1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02" name="Text Box 1867">
          <a:extLst>
            <a:ext uri="{FF2B5EF4-FFF2-40B4-BE49-F238E27FC236}">
              <a16:creationId xmlns:a16="http://schemas.microsoft.com/office/drawing/2014/main" id="{EC00CCAB-91D3-49E8-BA9B-C425B53A655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503" name="Text Box 1868">
          <a:extLst>
            <a:ext uri="{FF2B5EF4-FFF2-40B4-BE49-F238E27FC236}">
              <a16:creationId xmlns:a16="http://schemas.microsoft.com/office/drawing/2014/main" id="{5301BA54-358D-49E0-8032-9AC6E8C94F2E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504" name="Text Box 1869">
          <a:extLst>
            <a:ext uri="{FF2B5EF4-FFF2-40B4-BE49-F238E27FC236}">
              <a16:creationId xmlns:a16="http://schemas.microsoft.com/office/drawing/2014/main" id="{8E4F8838-CB21-41C8-A67B-BB0D291B6568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505" name="Text Box 1870">
          <a:extLst>
            <a:ext uri="{FF2B5EF4-FFF2-40B4-BE49-F238E27FC236}">
              <a16:creationId xmlns:a16="http://schemas.microsoft.com/office/drawing/2014/main" id="{5A38741D-AC1C-4376-9EF7-CCE908438354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506" name="Text Box 1871">
          <a:extLst>
            <a:ext uri="{FF2B5EF4-FFF2-40B4-BE49-F238E27FC236}">
              <a16:creationId xmlns:a16="http://schemas.microsoft.com/office/drawing/2014/main" id="{9AFE9285-FAE4-42D1-B54B-420AC844E46A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07" name="Text Box 1876">
          <a:extLst>
            <a:ext uri="{FF2B5EF4-FFF2-40B4-BE49-F238E27FC236}">
              <a16:creationId xmlns:a16="http://schemas.microsoft.com/office/drawing/2014/main" id="{38A42A4C-ED73-49C3-974C-052C28C8763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08" name="Text Box 1877">
          <a:extLst>
            <a:ext uri="{FF2B5EF4-FFF2-40B4-BE49-F238E27FC236}">
              <a16:creationId xmlns:a16="http://schemas.microsoft.com/office/drawing/2014/main" id="{66725FF5-7FF6-4E12-8E19-EC7448DDD98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09" name="Text Box 1878">
          <a:extLst>
            <a:ext uri="{FF2B5EF4-FFF2-40B4-BE49-F238E27FC236}">
              <a16:creationId xmlns:a16="http://schemas.microsoft.com/office/drawing/2014/main" id="{129C7940-5665-4B1C-9631-AE3C0D1D50C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0" name="Text Box 1879">
          <a:extLst>
            <a:ext uri="{FF2B5EF4-FFF2-40B4-BE49-F238E27FC236}">
              <a16:creationId xmlns:a16="http://schemas.microsoft.com/office/drawing/2014/main" id="{234C9FED-391D-4723-BA31-90E30B17C8E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1" name="Text Box 1880">
          <a:extLst>
            <a:ext uri="{FF2B5EF4-FFF2-40B4-BE49-F238E27FC236}">
              <a16:creationId xmlns:a16="http://schemas.microsoft.com/office/drawing/2014/main" id="{AD5976E5-8328-4194-98D3-1433EBD3437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2" name="Text Box 1881">
          <a:extLst>
            <a:ext uri="{FF2B5EF4-FFF2-40B4-BE49-F238E27FC236}">
              <a16:creationId xmlns:a16="http://schemas.microsoft.com/office/drawing/2014/main" id="{787CFD74-CA38-4071-9E05-B8BDEDF2811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3" name="Text Box 1882">
          <a:extLst>
            <a:ext uri="{FF2B5EF4-FFF2-40B4-BE49-F238E27FC236}">
              <a16:creationId xmlns:a16="http://schemas.microsoft.com/office/drawing/2014/main" id="{5F2C2EC6-A95E-45A9-A65C-1B26372E12C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4" name="Text Box 1883">
          <a:extLst>
            <a:ext uri="{FF2B5EF4-FFF2-40B4-BE49-F238E27FC236}">
              <a16:creationId xmlns:a16="http://schemas.microsoft.com/office/drawing/2014/main" id="{AE0B5350-869F-4F59-B1A5-7ED48C2438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5" name="Text Box 1884">
          <a:extLst>
            <a:ext uri="{FF2B5EF4-FFF2-40B4-BE49-F238E27FC236}">
              <a16:creationId xmlns:a16="http://schemas.microsoft.com/office/drawing/2014/main" id="{A6E1DF8D-0EDC-4511-A8F3-1A52A560251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6" name="Text Box 1885">
          <a:extLst>
            <a:ext uri="{FF2B5EF4-FFF2-40B4-BE49-F238E27FC236}">
              <a16:creationId xmlns:a16="http://schemas.microsoft.com/office/drawing/2014/main" id="{AB4E7A13-13A7-4CD7-8B1F-70F4097D56E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7" name="Text Box 1886">
          <a:extLst>
            <a:ext uri="{FF2B5EF4-FFF2-40B4-BE49-F238E27FC236}">
              <a16:creationId xmlns:a16="http://schemas.microsoft.com/office/drawing/2014/main" id="{675DF2B1-D495-4258-B13F-4505BF60B6B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8" name="Text Box 1887">
          <a:extLst>
            <a:ext uri="{FF2B5EF4-FFF2-40B4-BE49-F238E27FC236}">
              <a16:creationId xmlns:a16="http://schemas.microsoft.com/office/drawing/2014/main" id="{5AEE01D8-4574-44D5-9390-589164BC9A0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19" name="Text Box 1888">
          <a:extLst>
            <a:ext uri="{FF2B5EF4-FFF2-40B4-BE49-F238E27FC236}">
              <a16:creationId xmlns:a16="http://schemas.microsoft.com/office/drawing/2014/main" id="{6D85D409-1A58-4ACC-93AA-52DA1A4EDB3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0" name="Text Box 1889">
          <a:extLst>
            <a:ext uri="{FF2B5EF4-FFF2-40B4-BE49-F238E27FC236}">
              <a16:creationId xmlns:a16="http://schemas.microsoft.com/office/drawing/2014/main" id="{5A0218A2-0D29-4500-9CEF-F551FF88FD5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1" name="Text Box 1890">
          <a:extLst>
            <a:ext uri="{FF2B5EF4-FFF2-40B4-BE49-F238E27FC236}">
              <a16:creationId xmlns:a16="http://schemas.microsoft.com/office/drawing/2014/main" id="{DDB989A4-FF6B-4225-8790-DEC44FDD49D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2" name="Text Box 1891">
          <a:extLst>
            <a:ext uri="{FF2B5EF4-FFF2-40B4-BE49-F238E27FC236}">
              <a16:creationId xmlns:a16="http://schemas.microsoft.com/office/drawing/2014/main" id="{16588996-1A0A-4B44-8B46-36F4B8049D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3" name="Text Box 1892">
          <a:extLst>
            <a:ext uri="{FF2B5EF4-FFF2-40B4-BE49-F238E27FC236}">
              <a16:creationId xmlns:a16="http://schemas.microsoft.com/office/drawing/2014/main" id="{62ECE835-F8B7-4F2E-9A9C-E361AD2C03A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4" name="Text Box 1893">
          <a:extLst>
            <a:ext uri="{FF2B5EF4-FFF2-40B4-BE49-F238E27FC236}">
              <a16:creationId xmlns:a16="http://schemas.microsoft.com/office/drawing/2014/main" id="{8DC2268C-E451-4246-B096-8587BFD4AA6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5" name="Text Box 1894">
          <a:extLst>
            <a:ext uri="{FF2B5EF4-FFF2-40B4-BE49-F238E27FC236}">
              <a16:creationId xmlns:a16="http://schemas.microsoft.com/office/drawing/2014/main" id="{B7CD5D97-4F46-4ED2-9AE4-31635F0D92B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6" name="Text Box 1895">
          <a:extLst>
            <a:ext uri="{FF2B5EF4-FFF2-40B4-BE49-F238E27FC236}">
              <a16:creationId xmlns:a16="http://schemas.microsoft.com/office/drawing/2014/main" id="{2685A7F9-66E3-4593-8151-3CF19C41C0D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7" name="Text Box 1896">
          <a:extLst>
            <a:ext uri="{FF2B5EF4-FFF2-40B4-BE49-F238E27FC236}">
              <a16:creationId xmlns:a16="http://schemas.microsoft.com/office/drawing/2014/main" id="{5E14181E-231A-46DA-BB92-4D9D17EC3B6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8" name="Text Box 1897">
          <a:extLst>
            <a:ext uri="{FF2B5EF4-FFF2-40B4-BE49-F238E27FC236}">
              <a16:creationId xmlns:a16="http://schemas.microsoft.com/office/drawing/2014/main" id="{0ED0C979-CA5F-47E2-B70D-5E0222E4D1D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29" name="Text Box 1898">
          <a:extLst>
            <a:ext uri="{FF2B5EF4-FFF2-40B4-BE49-F238E27FC236}">
              <a16:creationId xmlns:a16="http://schemas.microsoft.com/office/drawing/2014/main" id="{57B67662-510E-4205-A0A5-060DB2FD998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0" name="Text Box 1899">
          <a:extLst>
            <a:ext uri="{FF2B5EF4-FFF2-40B4-BE49-F238E27FC236}">
              <a16:creationId xmlns:a16="http://schemas.microsoft.com/office/drawing/2014/main" id="{C0A58A58-2447-4F50-8B7A-0239077036B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1" name="Text Box 1900">
          <a:extLst>
            <a:ext uri="{FF2B5EF4-FFF2-40B4-BE49-F238E27FC236}">
              <a16:creationId xmlns:a16="http://schemas.microsoft.com/office/drawing/2014/main" id="{4DBDC8F8-5813-4D6D-9D35-9665C3612D8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2" name="Text Box 1901">
          <a:extLst>
            <a:ext uri="{FF2B5EF4-FFF2-40B4-BE49-F238E27FC236}">
              <a16:creationId xmlns:a16="http://schemas.microsoft.com/office/drawing/2014/main" id="{1996BECA-F576-43B2-A8D7-F3DDE249C61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3" name="Text Box 1902">
          <a:extLst>
            <a:ext uri="{FF2B5EF4-FFF2-40B4-BE49-F238E27FC236}">
              <a16:creationId xmlns:a16="http://schemas.microsoft.com/office/drawing/2014/main" id="{DF217A96-516F-429A-9710-9F5961BDBB3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4" name="Text Box 1903">
          <a:extLst>
            <a:ext uri="{FF2B5EF4-FFF2-40B4-BE49-F238E27FC236}">
              <a16:creationId xmlns:a16="http://schemas.microsoft.com/office/drawing/2014/main" id="{1B3A7EE9-BC94-4EE4-AEAB-268B264B725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5" name="Text Box 1904">
          <a:extLst>
            <a:ext uri="{FF2B5EF4-FFF2-40B4-BE49-F238E27FC236}">
              <a16:creationId xmlns:a16="http://schemas.microsoft.com/office/drawing/2014/main" id="{1D41E435-F7E3-4AA4-9F9B-AE0E3C54247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6" name="Text Box 1905">
          <a:extLst>
            <a:ext uri="{FF2B5EF4-FFF2-40B4-BE49-F238E27FC236}">
              <a16:creationId xmlns:a16="http://schemas.microsoft.com/office/drawing/2014/main" id="{A0C14368-0DAE-4E2F-85CD-A4086BF8D23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7" name="Text Box 1906">
          <a:extLst>
            <a:ext uri="{FF2B5EF4-FFF2-40B4-BE49-F238E27FC236}">
              <a16:creationId xmlns:a16="http://schemas.microsoft.com/office/drawing/2014/main" id="{311BD6CE-CACA-407E-9387-6B3BF700A0D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8" name="Text Box 1907">
          <a:extLst>
            <a:ext uri="{FF2B5EF4-FFF2-40B4-BE49-F238E27FC236}">
              <a16:creationId xmlns:a16="http://schemas.microsoft.com/office/drawing/2014/main" id="{2B0CE3CE-501A-4A46-9740-E53BD5B11E4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39" name="Text Box 1908">
          <a:extLst>
            <a:ext uri="{FF2B5EF4-FFF2-40B4-BE49-F238E27FC236}">
              <a16:creationId xmlns:a16="http://schemas.microsoft.com/office/drawing/2014/main" id="{DB1BA0D5-817E-4F4A-BC45-01332336FAB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0" name="Text Box 1909">
          <a:extLst>
            <a:ext uri="{FF2B5EF4-FFF2-40B4-BE49-F238E27FC236}">
              <a16:creationId xmlns:a16="http://schemas.microsoft.com/office/drawing/2014/main" id="{F4180016-C54B-4D8A-B2AD-F0495F874B3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1" name="Text Box 1910">
          <a:extLst>
            <a:ext uri="{FF2B5EF4-FFF2-40B4-BE49-F238E27FC236}">
              <a16:creationId xmlns:a16="http://schemas.microsoft.com/office/drawing/2014/main" id="{A1A02634-1108-4F21-B121-5710EC2CBBE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2" name="Text Box 1911">
          <a:extLst>
            <a:ext uri="{FF2B5EF4-FFF2-40B4-BE49-F238E27FC236}">
              <a16:creationId xmlns:a16="http://schemas.microsoft.com/office/drawing/2014/main" id="{EF9024BD-D112-4A52-92DF-B9F51384514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3" name="Text Box 1912">
          <a:extLst>
            <a:ext uri="{FF2B5EF4-FFF2-40B4-BE49-F238E27FC236}">
              <a16:creationId xmlns:a16="http://schemas.microsoft.com/office/drawing/2014/main" id="{0651079E-3AF3-4AC6-A407-034094B256D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4" name="Text Box 1913">
          <a:extLst>
            <a:ext uri="{FF2B5EF4-FFF2-40B4-BE49-F238E27FC236}">
              <a16:creationId xmlns:a16="http://schemas.microsoft.com/office/drawing/2014/main" id="{1999F5FE-9C5E-4B56-B102-AFEDF7E3E6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5" name="Text Box 1914">
          <a:extLst>
            <a:ext uri="{FF2B5EF4-FFF2-40B4-BE49-F238E27FC236}">
              <a16:creationId xmlns:a16="http://schemas.microsoft.com/office/drawing/2014/main" id="{E5DD7D73-7CD6-47D3-B835-3ABFBD44401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6" name="Text Box 1915">
          <a:extLst>
            <a:ext uri="{FF2B5EF4-FFF2-40B4-BE49-F238E27FC236}">
              <a16:creationId xmlns:a16="http://schemas.microsoft.com/office/drawing/2014/main" id="{ADBD9467-4C54-4418-8C91-8D87C898ECA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7" name="Text Box 1916">
          <a:extLst>
            <a:ext uri="{FF2B5EF4-FFF2-40B4-BE49-F238E27FC236}">
              <a16:creationId xmlns:a16="http://schemas.microsoft.com/office/drawing/2014/main" id="{051313F5-BE34-448E-87B0-2575F656139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8" name="Text Box 1917">
          <a:extLst>
            <a:ext uri="{FF2B5EF4-FFF2-40B4-BE49-F238E27FC236}">
              <a16:creationId xmlns:a16="http://schemas.microsoft.com/office/drawing/2014/main" id="{0E8CE3D2-A5A1-4E46-B7FB-6D20AE47F59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49" name="Text Box 1918">
          <a:extLst>
            <a:ext uri="{FF2B5EF4-FFF2-40B4-BE49-F238E27FC236}">
              <a16:creationId xmlns:a16="http://schemas.microsoft.com/office/drawing/2014/main" id="{FDF4B871-A518-4417-BD6B-DFDA2F69BCC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0" name="Text Box 1919">
          <a:extLst>
            <a:ext uri="{FF2B5EF4-FFF2-40B4-BE49-F238E27FC236}">
              <a16:creationId xmlns:a16="http://schemas.microsoft.com/office/drawing/2014/main" id="{8EC8BA00-ECB6-4F6F-9ACC-10D6C534829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1" name="Text Box 1920">
          <a:extLst>
            <a:ext uri="{FF2B5EF4-FFF2-40B4-BE49-F238E27FC236}">
              <a16:creationId xmlns:a16="http://schemas.microsoft.com/office/drawing/2014/main" id="{7D4C34B3-24D2-4532-8D78-E008229CC6A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2" name="Text Box 1921">
          <a:extLst>
            <a:ext uri="{FF2B5EF4-FFF2-40B4-BE49-F238E27FC236}">
              <a16:creationId xmlns:a16="http://schemas.microsoft.com/office/drawing/2014/main" id="{C1EA2802-6592-4694-8648-9131087F35E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3" name="Text Box 1922">
          <a:extLst>
            <a:ext uri="{FF2B5EF4-FFF2-40B4-BE49-F238E27FC236}">
              <a16:creationId xmlns:a16="http://schemas.microsoft.com/office/drawing/2014/main" id="{984654CF-FEFD-4BBF-9478-06D8D2C33E0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4" name="Text Box 1923">
          <a:extLst>
            <a:ext uri="{FF2B5EF4-FFF2-40B4-BE49-F238E27FC236}">
              <a16:creationId xmlns:a16="http://schemas.microsoft.com/office/drawing/2014/main" id="{4EA7D2C8-3E23-4A6B-835F-E6B7AD69D2B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5" name="Text Box 1924">
          <a:extLst>
            <a:ext uri="{FF2B5EF4-FFF2-40B4-BE49-F238E27FC236}">
              <a16:creationId xmlns:a16="http://schemas.microsoft.com/office/drawing/2014/main" id="{975FFC9F-0F24-4BC1-A335-662B19BAA18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6" name="Text Box 1925">
          <a:extLst>
            <a:ext uri="{FF2B5EF4-FFF2-40B4-BE49-F238E27FC236}">
              <a16:creationId xmlns:a16="http://schemas.microsoft.com/office/drawing/2014/main" id="{D33C4857-7D5D-45F2-9D33-BFA49C39B4B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7" name="Text Box 1926">
          <a:extLst>
            <a:ext uri="{FF2B5EF4-FFF2-40B4-BE49-F238E27FC236}">
              <a16:creationId xmlns:a16="http://schemas.microsoft.com/office/drawing/2014/main" id="{FCB00BA3-3543-42C2-BBD5-F007E084BBC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8" name="Text Box 1927">
          <a:extLst>
            <a:ext uri="{FF2B5EF4-FFF2-40B4-BE49-F238E27FC236}">
              <a16:creationId xmlns:a16="http://schemas.microsoft.com/office/drawing/2014/main" id="{002C4E89-1D87-4FAE-8A8D-90ABA81617A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59" name="Text Box 1928">
          <a:extLst>
            <a:ext uri="{FF2B5EF4-FFF2-40B4-BE49-F238E27FC236}">
              <a16:creationId xmlns:a16="http://schemas.microsoft.com/office/drawing/2014/main" id="{A65968E1-E2FF-4AE8-BEAA-A5EAA67EAEC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0" name="Text Box 1929">
          <a:extLst>
            <a:ext uri="{FF2B5EF4-FFF2-40B4-BE49-F238E27FC236}">
              <a16:creationId xmlns:a16="http://schemas.microsoft.com/office/drawing/2014/main" id="{F28A58BD-55BC-4F66-B043-41EC224C771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1" name="Text Box 1930">
          <a:extLst>
            <a:ext uri="{FF2B5EF4-FFF2-40B4-BE49-F238E27FC236}">
              <a16:creationId xmlns:a16="http://schemas.microsoft.com/office/drawing/2014/main" id="{0F222505-D368-40EB-81DC-8E441B5AABC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2" name="Text Box 1931">
          <a:extLst>
            <a:ext uri="{FF2B5EF4-FFF2-40B4-BE49-F238E27FC236}">
              <a16:creationId xmlns:a16="http://schemas.microsoft.com/office/drawing/2014/main" id="{8680905E-F4E1-45F8-A800-E9E0D425541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3" name="Text Box 1932">
          <a:extLst>
            <a:ext uri="{FF2B5EF4-FFF2-40B4-BE49-F238E27FC236}">
              <a16:creationId xmlns:a16="http://schemas.microsoft.com/office/drawing/2014/main" id="{88998EDE-2ACD-4AF2-B7B1-E6528C3C897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4" name="Text Box 1933">
          <a:extLst>
            <a:ext uri="{FF2B5EF4-FFF2-40B4-BE49-F238E27FC236}">
              <a16:creationId xmlns:a16="http://schemas.microsoft.com/office/drawing/2014/main" id="{AA1DC9D0-C710-4961-9484-82102893299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5" name="Text Box 1934">
          <a:extLst>
            <a:ext uri="{FF2B5EF4-FFF2-40B4-BE49-F238E27FC236}">
              <a16:creationId xmlns:a16="http://schemas.microsoft.com/office/drawing/2014/main" id="{33ABE2B9-869D-4F43-8D09-341ACE1E3D8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6" name="Text Box 1935">
          <a:extLst>
            <a:ext uri="{FF2B5EF4-FFF2-40B4-BE49-F238E27FC236}">
              <a16:creationId xmlns:a16="http://schemas.microsoft.com/office/drawing/2014/main" id="{461071B3-E998-4681-969D-3464CEABBAF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7" name="Text Box 1936">
          <a:extLst>
            <a:ext uri="{FF2B5EF4-FFF2-40B4-BE49-F238E27FC236}">
              <a16:creationId xmlns:a16="http://schemas.microsoft.com/office/drawing/2014/main" id="{04A0711C-A9B1-41F6-84AC-F150716F12D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8" name="Text Box 1937">
          <a:extLst>
            <a:ext uri="{FF2B5EF4-FFF2-40B4-BE49-F238E27FC236}">
              <a16:creationId xmlns:a16="http://schemas.microsoft.com/office/drawing/2014/main" id="{D880F93C-424D-4923-87CC-9B0DAABDD4D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69" name="Text Box 1938">
          <a:extLst>
            <a:ext uri="{FF2B5EF4-FFF2-40B4-BE49-F238E27FC236}">
              <a16:creationId xmlns:a16="http://schemas.microsoft.com/office/drawing/2014/main" id="{BD19C6AB-77E7-43EC-AC00-16083E7072C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0" name="Text Box 1939">
          <a:extLst>
            <a:ext uri="{FF2B5EF4-FFF2-40B4-BE49-F238E27FC236}">
              <a16:creationId xmlns:a16="http://schemas.microsoft.com/office/drawing/2014/main" id="{D71795C2-AC94-40B2-98C8-44A7A5F30B2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1" name="Text Box 1940">
          <a:extLst>
            <a:ext uri="{FF2B5EF4-FFF2-40B4-BE49-F238E27FC236}">
              <a16:creationId xmlns:a16="http://schemas.microsoft.com/office/drawing/2014/main" id="{CA5DC4BB-A2DF-4F26-9A33-D446047927E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2" name="Text Box 1941">
          <a:extLst>
            <a:ext uri="{FF2B5EF4-FFF2-40B4-BE49-F238E27FC236}">
              <a16:creationId xmlns:a16="http://schemas.microsoft.com/office/drawing/2014/main" id="{D37388B1-7413-46A1-826B-2B1AFFCC26C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3" name="Text Box 1942">
          <a:extLst>
            <a:ext uri="{FF2B5EF4-FFF2-40B4-BE49-F238E27FC236}">
              <a16:creationId xmlns:a16="http://schemas.microsoft.com/office/drawing/2014/main" id="{F4C4EBD0-3C53-40B9-8BE2-D698E35B609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4" name="Text Box 1943">
          <a:extLst>
            <a:ext uri="{FF2B5EF4-FFF2-40B4-BE49-F238E27FC236}">
              <a16:creationId xmlns:a16="http://schemas.microsoft.com/office/drawing/2014/main" id="{CEFDCF5E-7A6A-4368-ABC9-DDBA3E79A53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5" name="Text Box 1944">
          <a:extLst>
            <a:ext uri="{FF2B5EF4-FFF2-40B4-BE49-F238E27FC236}">
              <a16:creationId xmlns:a16="http://schemas.microsoft.com/office/drawing/2014/main" id="{9376F671-DFC0-427B-A843-28C698FFF5F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6" name="Text Box 1945">
          <a:extLst>
            <a:ext uri="{FF2B5EF4-FFF2-40B4-BE49-F238E27FC236}">
              <a16:creationId xmlns:a16="http://schemas.microsoft.com/office/drawing/2014/main" id="{D414F9BF-9E74-4B26-BFE3-383DA466C3C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7" name="Text Box 1946">
          <a:extLst>
            <a:ext uri="{FF2B5EF4-FFF2-40B4-BE49-F238E27FC236}">
              <a16:creationId xmlns:a16="http://schemas.microsoft.com/office/drawing/2014/main" id="{1268EDE4-3DB3-48FE-BDC1-0F15217DD40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8" name="Text Box 1947">
          <a:extLst>
            <a:ext uri="{FF2B5EF4-FFF2-40B4-BE49-F238E27FC236}">
              <a16:creationId xmlns:a16="http://schemas.microsoft.com/office/drawing/2014/main" id="{00382D92-803D-4389-A123-E716161335A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79" name="Text Box 1948">
          <a:extLst>
            <a:ext uri="{FF2B5EF4-FFF2-40B4-BE49-F238E27FC236}">
              <a16:creationId xmlns:a16="http://schemas.microsoft.com/office/drawing/2014/main" id="{4B65D4B0-3CF5-49C5-9D31-C5AF84835F5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80" name="Text Box 1949">
          <a:extLst>
            <a:ext uri="{FF2B5EF4-FFF2-40B4-BE49-F238E27FC236}">
              <a16:creationId xmlns:a16="http://schemas.microsoft.com/office/drawing/2014/main" id="{C38E17B0-BEE3-4EB4-95D6-A330B820528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81" name="Text Box 1950">
          <a:extLst>
            <a:ext uri="{FF2B5EF4-FFF2-40B4-BE49-F238E27FC236}">
              <a16:creationId xmlns:a16="http://schemas.microsoft.com/office/drawing/2014/main" id="{967B6554-5451-421C-ADAD-C98D074DA20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82" name="Text Box 1951">
          <a:extLst>
            <a:ext uri="{FF2B5EF4-FFF2-40B4-BE49-F238E27FC236}">
              <a16:creationId xmlns:a16="http://schemas.microsoft.com/office/drawing/2014/main" id="{A03176D6-FBF7-496F-A26B-47F74FE3BE0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83" name="Text Box 1952">
          <a:extLst>
            <a:ext uri="{FF2B5EF4-FFF2-40B4-BE49-F238E27FC236}">
              <a16:creationId xmlns:a16="http://schemas.microsoft.com/office/drawing/2014/main" id="{4024613F-847F-4D49-85D3-DFBC85B94F4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584" name="Text Box 1953">
          <a:extLst>
            <a:ext uri="{FF2B5EF4-FFF2-40B4-BE49-F238E27FC236}">
              <a16:creationId xmlns:a16="http://schemas.microsoft.com/office/drawing/2014/main" id="{28190205-48D8-41EC-B444-084AB9484C3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85" name="Text Box 1954">
          <a:extLst>
            <a:ext uri="{FF2B5EF4-FFF2-40B4-BE49-F238E27FC236}">
              <a16:creationId xmlns:a16="http://schemas.microsoft.com/office/drawing/2014/main" id="{6E25A20C-FC06-4D49-BD42-47E3C3282A6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86" name="Text Box 1955">
          <a:extLst>
            <a:ext uri="{FF2B5EF4-FFF2-40B4-BE49-F238E27FC236}">
              <a16:creationId xmlns:a16="http://schemas.microsoft.com/office/drawing/2014/main" id="{21A27FCF-1091-454E-9C1F-944419BC913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87" name="Text Box 1956">
          <a:extLst>
            <a:ext uri="{FF2B5EF4-FFF2-40B4-BE49-F238E27FC236}">
              <a16:creationId xmlns:a16="http://schemas.microsoft.com/office/drawing/2014/main" id="{232D0308-DDC8-4516-8CE7-7561A249601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88" name="Text Box 1957">
          <a:extLst>
            <a:ext uri="{FF2B5EF4-FFF2-40B4-BE49-F238E27FC236}">
              <a16:creationId xmlns:a16="http://schemas.microsoft.com/office/drawing/2014/main" id="{30CE7F07-542A-448B-80F5-2CC6573FD9D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89" name="Text Box 1958">
          <a:extLst>
            <a:ext uri="{FF2B5EF4-FFF2-40B4-BE49-F238E27FC236}">
              <a16:creationId xmlns:a16="http://schemas.microsoft.com/office/drawing/2014/main" id="{D74F2547-0F7A-4398-92BE-91BA9215BF5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0" name="Text Box 1959">
          <a:extLst>
            <a:ext uri="{FF2B5EF4-FFF2-40B4-BE49-F238E27FC236}">
              <a16:creationId xmlns:a16="http://schemas.microsoft.com/office/drawing/2014/main" id="{F6C5DD22-6427-4034-867D-A74FF29314D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1" name="Text Box 1960">
          <a:extLst>
            <a:ext uri="{FF2B5EF4-FFF2-40B4-BE49-F238E27FC236}">
              <a16:creationId xmlns:a16="http://schemas.microsoft.com/office/drawing/2014/main" id="{2BDF12D6-C70E-4C20-8C50-78FFE1FEC5E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2" name="Text Box 1961">
          <a:extLst>
            <a:ext uri="{FF2B5EF4-FFF2-40B4-BE49-F238E27FC236}">
              <a16:creationId xmlns:a16="http://schemas.microsoft.com/office/drawing/2014/main" id="{E1FBF8A5-77ED-4CF7-B74F-AE5BA999E3A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3" name="Text Box 1962">
          <a:extLst>
            <a:ext uri="{FF2B5EF4-FFF2-40B4-BE49-F238E27FC236}">
              <a16:creationId xmlns:a16="http://schemas.microsoft.com/office/drawing/2014/main" id="{3D5996C0-F507-461D-8E9B-0282DB36F9B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4" name="Text Box 1963">
          <a:extLst>
            <a:ext uri="{FF2B5EF4-FFF2-40B4-BE49-F238E27FC236}">
              <a16:creationId xmlns:a16="http://schemas.microsoft.com/office/drawing/2014/main" id="{98D53CEC-4E49-4F08-8304-8A0F4E6D019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5" name="Text Box 1964">
          <a:extLst>
            <a:ext uri="{FF2B5EF4-FFF2-40B4-BE49-F238E27FC236}">
              <a16:creationId xmlns:a16="http://schemas.microsoft.com/office/drawing/2014/main" id="{405B5BE6-5D78-462B-B02D-46D7C938758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6" name="Text Box 1965">
          <a:extLst>
            <a:ext uri="{FF2B5EF4-FFF2-40B4-BE49-F238E27FC236}">
              <a16:creationId xmlns:a16="http://schemas.microsoft.com/office/drawing/2014/main" id="{A20D5059-6445-48BC-A456-BA95E5C4D63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7" name="Text Box 1966">
          <a:extLst>
            <a:ext uri="{FF2B5EF4-FFF2-40B4-BE49-F238E27FC236}">
              <a16:creationId xmlns:a16="http://schemas.microsoft.com/office/drawing/2014/main" id="{95568941-F292-46B5-832A-56D2F499E36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598" name="Text Box 1967">
          <a:extLst>
            <a:ext uri="{FF2B5EF4-FFF2-40B4-BE49-F238E27FC236}">
              <a16:creationId xmlns:a16="http://schemas.microsoft.com/office/drawing/2014/main" id="{C1514BF8-CF57-421A-8AFE-2D82646117A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599" name="Text Box 1968">
          <a:extLst>
            <a:ext uri="{FF2B5EF4-FFF2-40B4-BE49-F238E27FC236}">
              <a16:creationId xmlns:a16="http://schemas.microsoft.com/office/drawing/2014/main" id="{D28FFD34-F70B-4125-A903-C96E3D4EE81F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00" name="Text Box 1969">
          <a:extLst>
            <a:ext uri="{FF2B5EF4-FFF2-40B4-BE49-F238E27FC236}">
              <a16:creationId xmlns:a16="http://schemas.microsoft.com/office/drawing/2014/main" id="{07D11580-F065-4287-BE33-DFC2CC1BB332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01" name="Text Box 1970">
          <a:extLst>
            <a:ext uri="{FF2B5EF4-FFF2-40B4-BE49-F238E27FC236}">
              <a16:creationId xmlns:a16="http://schemas.microsoft.com/office/drawing/2014/main" id="{BE134EDF-624E-4713-9AAB-7656474D9ACD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02" name="Text Box 1971">
          <a:extLst>
            <a:ext uri="{FF2B5EF4-FFF2-40B4-BE49-F238E27FC236}">
              <a16:creationId xmlns:a16="http://schemas.microsoft.com/office/drawing/2014/main" id="{7665F46B-5647-44A8-8FD3-2ECD320B0AC9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3" name="Text Box 1976">
          <a:extLst>
            <a:ext uri="{FF2B5EF4-FFF2-40B4-BE49-F238E27FC236}">
              <a16:creationId xmlns:a16="http://schemas.microsoft.com/office/drawing/2014/main" id="{7945BF4E-BBD9-46BB-8E43-9CA817DCC16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4" name="Text Box 1977">
          <a:extLst>
            <a:ext uri="{FF2B5EF4-FFF2-40B4-BE49-F238E27FC236}">
              <a16:creationId xmlns:a16="http://schemas.microsoft.com/office/drawing/2014/main" id="{D8AE707D-417C-472B-85F9-EF778035F9D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5" name="Text Box 1978">
          <a:extLst>
            <a:ext uri="{FF2B5EF4-FFF2-40B4-BE49-F238E27FC236}">
              <a16:creationId xmlns:a16="http://schemas.microsoft.com/office/drawing/2014/main" id="{28C18427-74F4-4FBE-AB88-FB4F741156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6" name="Text Box 1979">
          <a:extLst>
            <a:ext uri="{FF2B5EF4-FFF2-40B4-BE49-F238E27FC236}">
              <a16:creationId xmlns:a16="http://schemas.microsoft.com/office/drawing/2014/main" id="{6502EF3F-ADEC-43C3-B057-5662C78AE6F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7" name="Text Box 1980">
          <a:extLst>
            <a:ext uri="{FF2B5EF4-FFF2-40B4-BE49-F238E27FC236}">
              <a16:creationId xmlns:a16="http://schemas.microsoft.com/office/drawing/2014/main" id="{971A7759-8E95-46F0-A726-A66A085AA92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8" name="Text Box 1981">
          <a:extLst>
            <a:ext uri="{FF2B5EF4-FFF2-40B4-BE49-F238E27FC236}">
              <a16:creationId xmlns:a16="http://schemas.microsoft.com/office/drawing/2014/main" id="{2BA4AA66-D02A-47C8-A61A-2B74D025745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09" name="Text Box 1982">
          <a:extLst>
            <a:ext uri="{FF2B5EF4-FFF2-40B4-BE49-F238E27FC236}">
              <a16:creationId xmlns:a16="http://schemas.microsoft.com/office/drawing/2014/main" id="{52D9BE9C-E9E9-4904-9B6F-20CA221E266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0" name="Text Box 1983">
          <a:extLst>
            <a:ext uri="{FF2B5EF4-FFF2-40B4-BE49-F238E27FC236}">
              <a16:creationId xmlns:a16="http://schemas.microsoft.com/office/drawing/2014/main" id="{E5CE0273-B0D1-4FB3-AEA2-BA43EC737E6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1" name="Text Box 1984">
          <a:extLst>
            <a:ext uri="{FF2B5EF4-FFF2-40B4-BE49-F238E27FC236}">
              <a16:creationId xmlns:a16="http://schemas.microsoft.com/office/drawing/2014/main" id="{2F1381E2-A9FC-42BC-B3A7-A638354027D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2" name="Text Box 1985">
          <a:extLst>
            <a:ext uri="{FF2B5EF4-FFF2-40B4-BE49-F238E27FC236}">
              <a16:creationId xmlns:a16="http://schemas.microsoft.com/office/drawing/2014/main" id="{F00CC0BB-8CD8-492D-A273-38C4EAB546A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3" name="Text Box 1986">
          <a:extLst>
            <a:ext uri="{FF2B5EF4-FFF2-40B4-BE49-F238E27FC236}">
              <a16:creationId xmlns:a16="http://schemas.microsoft.com/office/drawing/2014/main" id="{CE20ECA9-7479-49FE-8AD0-1C7416B25B9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4" name="Text Box 1987">
          <a:extLst>
            <a:ext uri="{FF2B5EF4-FFF2-40B4-BE49-F238E27FC236}">
              <a16:creationId xmlns:a16="http://schemas.microsoft.com/office/drawing/2014/main" id="{8B87E77D-DF9D-43A0-8BA4-1E7D1090AFA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5" name="Text Box 1988">
          <a:extLst>
            <a:ext uri="{FF2B5EF4-FFF2-40B4-BE49-F238E27FC236}">
              <a16:creationId xmlns:a16="http://schemas.microsoft.com/office/drawing/2014/main" id="{628CA29A-8257-42D1-8C50-1BE81B93BF4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6" name="Text Box 1989">
          <a:extLst>
            <a:ext uri="{FF2B5EF4-FFF2-40B4-BE49-F238E27FC236}">
              <a16:creationId xmlns:a16="http://schemas.microsoft.com/office/drawing/2014/main" id="{501444E4-6961-4655-8852-766D074A059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7" name="Text Box 1990">
          <a:extLst>
            <a:ext uri="{FF2B5EF4-FFF2-40B4-BE49-F238E27FC236}">
              <a16:creationId xmlns:a16="http://schemas.microsoft.com/office/drawing/2014/main" id="{BCF5A38C-42DD-4A0D-B9ED-5020D0C0EE2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8" name="Text Box 1991">
          <a:extLst>
            <a:ext uri="{FF2B5EF4-FFF2-40B4-BE49-F238E27FC236}">
              <a16:creationId xmlns:a16="http://schemas.microsoft.com/office/drawing/2014/main" id="{A1581018-8AE3-4784-A49D-353189A11CB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19" name="Text Box 1992">
          <a:extLst>
            <a:ext uri="{FF2B5EF4-FFF2-40B4-BE49-F238E27FC236}">
              <a16:creationId xmlns:a16="http://schemas.microsoft.com/office/drawing/2014/main" id="{F4A4A8E0-A99A-4009-8D89-26FE2789410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0" name="Text Box 1993">
          <a:extLst>
            <a:ext uri="{FF2B5EF4-FFF2-40B4-BE49-F238E27FC236}">
              <a16:creationId xmlns:a16="http://schemas.microsoft.com/office/drawing/2014/main" id="{77E31948-D6B4-4FC4-97EF-18D716AB8D4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1" name="Text Box 1994">
          <a:extLst>
            <a:ext uri="{FF2B5EF4-FFF2-40B4-BE49-F238E27FC236}">
              <a16:creationId xmlns:a16="http://schemas.microsoft.com/office/drawing/2014/main" id="{B7A5A448-0AF5-4079-BD30-B8ED8205D11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2" name="Text Box 1995">
          <a:extLst>
            <a:ext uri="{FF2B5EF4-FFF2-40B4-BE49-F238E27FC236}">
              <a16:creationId xmlns:a16="http://schemas.microsoft.com/office/drawing/2014/main" id="{B6A14EE2-343E-4C26-9BEE-33C5D3A1027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3" name="Text Box 1996">
          <a:extLst>
            <a:ext uri="{FF2B5EF4-FFF2-40B4-BE49-F238E27FC236}">
              <a16:creationId xmlns:a16="http://schemas.microsoft.com/office/drawing/2014/main" id="{2E5E38AC-2AD6-488C-8F7E-E2D16898CD1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4" name="Text Box 1997">
          <a:extLst>
            <a:ext uri="{FF2B5EF4-FFF2-40B4-BE49-F238E27FC236}">
              <a16:creationId xmlns:a16="http://schemas.microsoft.com/office/drawing/2014/main" id="{8E5FD1AC-29E4-48D4-8E97-1135472E138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5" name="Text Box 1998">
          <a:extLst>
            <a:ext uri="{FF2B5EF4-FFF2-40B4-BE49-F238E27FC236}">
              <a16:creationId xmlns:a16="http://schemas.microsoft.com/office/drawing/2014/main" id="{EEABE786-F7B4-40D2-A289-18673DF747E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6" name="Text Box 1999">
          <a:extLst>
            <a:ext uri="{FF2B5EF4-FFF2-40B4-BE49-F238E27FC236}">
              <a16:creationId xmlns:a16="http://schemas.microsoft.com/office/drawing/2014/main" id="{80EF6D36-D745-4444-BA29-D4BDE70626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7" name="Text Box 2000">
          <a:extLst>
            <a:ext uri="{FF2B5EF4-FFF2-40B4-BE49-F238E27FC236}">
              <a16:creationId xmlns:a16="http://schemas.microsoft.com/office/drawing/2014/main" id="{9C86C498-BDAF-4CE3-8874-C0A40388C81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8" name="Text Box 2001">
          <a:extLst>
            <a:ext uri="{FF2B5EF4-FFF2-40B4-BE49-F238E27FC236}">
              <a16:creationId xmlns:a16="http://schemas.microsoft.com/office/drawing/2014/main" id="{EB55E59E-BAF9-4D51-B240-7B453E5A9EF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29" name="Text Box 2002">
          <a:extLst>
            <a:ext uri="{FF2B5EF4-FFF2-40B4-BE49-F238E27FC236}">
              <a16:creationId xmlns:a16="http://schemas.microsoft.com/office/drawing/2014/main" id="{F8B4364F-B84E-461F-AF60-840492ECEC4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0" name="Text Box 2003">
          <a:extLst>
            <a:ext uri="{FF2B5EF4-FFF2-40B4-BE49-F238E27FC236}">
              <a16:creationId xmlns:a16="http://schemas.microsoft.com/office/drawing/2014/main" id="{6050F339-6672-4E39-BA20-5204C11D3E1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1" name="Text Box 2004">
          <a:extLst>
            <a:ext uri="{FF2B5EF4-FFF2-40B4-BE49-F238E27FC236}">
              <a16:creationId xmlns:a16="http://schemas.microsoft.com/office/drawing/2014/main" id="{75E6E467-7E1B-44BC-8006-970345235C4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2" name="Text Box 2005">
          <a:extLst>
            <a:ext uri="{FF2B5EF4-FFF2-40B4-BE49-F238E27FC236}">
              <a16:creationId xmlns:a16="http://schemas.microsoft.com/office/drawing/2014/main" id="{E463B61F-6C94-4AB5-991A-69E31C7B36E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3" name="Text Box 2006">
          <a:extLst>
            <a:ext uri="{FF2B5EF4-FFF2-40B4-BE49-F238E27FC236}">
              <a16:creationId xmlns:a16="http://schemas.microsoft.com/office/drawing/2014/main" id="{9607FBCF-FB42-4460-AFD8-D6757C7D4BC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4" name="Text Box 2007">
          <a:extLst>
            <a:ext uri="{FF2B5EF4-FFF2-40B4-BE49-F238E27FC236}">
              <a16:creationId xmlns:a16="http://schemas.microsoft.com/office/drawing/2014/main" id="{4EEC35ED-6E4D-40A0-B936-97846C9DED8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5" name="Text Box 2008">
          <a:extLst>
            <a:ext uri="{FF2B5EF4-FFF2-40B4-BE49-F238E27FC236}">
              <a16:creationId xmlns:a16="http://schemas.microsoft.com/office/drawing/2014/main" id="{37827ADB-6E38-4D14-9394-8FCE42C9B82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6" name="Text Box 2009">
          <a:extLst>
            <a:ext uri="{FF2B5EF4-FFF2-40B4-BE49-F238E27FC236}">
              <a16:creationId xmlns:a16="http://schemas.microsoft.com/office/drawing/2014/main" id="{2C765B58-7D6C-434E-9E38-7559B5D19FA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7" name="Text Box 2010">
          <a:extLst>
            <a:ext uri="{FF2B5EF4-FFF2-40B4-BE49-F238E27FC236}">
              <a16:creationId xmlns:a16="http://schemas.microsoft.com/office/drawing/2014/main" id="{DDED4FBA-5B42-4541-BF5C-A38F99FE39A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8" name="Text Box 2011">
          <a:extLst>
            <a:ext uri="{FF2B5EF4-FFF2-40B4-BE49-F238E27FC236}">
              <a16:creationId xmlns:a16="http://schemas.microsoft.com/office/drawing/2014/main" id="{7C0C37AB-A473-42BA-8367-A0904852162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39" name="Text Box 2012">
          <a:extLst>
            <a:ext uri="{FF2B5EF4-FFF2-40B4-BE49-F238E27FC236}">
              <a16:creationId xmlns:a16="http://schemas.microsoft.com/office/drawing/2014/main" id="{5F0941AE-2C46-452D-8A1D-BAC49440A2F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0" name="Text Box 2013">
          <a:extLst>
            <a:ext uri="{FF2B5EF4-FFF2-40B4-BE49-F238E27FC236}">
              <a16:creationId xmlns:a16="http://schemas.microsoft.com/office/drawing/2014/main" id="{455D8678-566D-4681-89B7-ED15ED93135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1" name="Text Box 2014">
          <a:extLst>
            <a:ext uri="{FF2B5EF4-FFF2-40B4-BE49-F238E27FC236}">
              <a16:creationId xmlns:a16="http://schemas.microsoft.com/office/drawing/2014/main" id="{9359594C-CF60-4B2A-BF2F-6BBF880A4CA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2" name="Text Box 2015">
          <a:extLst>
            <a:ext uri="{FF2B5EF4-FFF2-40B4-BE49-F238E27FC236}">
              <a16:creationId xmlns:a16="http://schemas.microsoft.com/office/drawing/2014/main" id="{A91DB771-4EF9-470C-8910-A3A51B9AF2D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3" name="Text Box 2016">
          <a:extLst>
            <a:ext uri="{FF2B5EF4-FFF2-40B4-BE49-F238E27FC236}">
              <a16:creationId xmlns:a16="http://schemas.microsoft.com/office/drawing/2014/main" id="{8F9C1F1A-38C9-49B0-A4E9-E4676EAC7C8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4" name="Text Box 2017">
          <a:extLst>
            <a:ext uri="{FF2B5EF4-FFF2-40B4-BE49-F238E27FC236}">
              <a16:creationId xmlns:a16="http://schemas.microsoft.com/office/drawing/2014/main" id="{70EDBD17-2C8F-4A41-9D8C-331C9FE807A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5" name="Text Box 2018">
          <a:extLst>
            <a:ext uri="{FF2B5EF4-FFF2-40B4-BE49-F238E27FC236}">
              <a16:creationId xmlns:a16="http://schemas.microsoft.com/office/drawing/2014/main" id="{D15404BC-BF43-4C1D-B3A0-623381BB4D8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6" name="Text Box 2019">
          <a:extLst>
            <a:ext uri="{FF2B5EF4-FFF2-40B4-BE49-F238E27FC236}">
              <a16:creationId xmlns:a16="http://schemas.microsoft.com/office/drawing/2014/main" id="{16C1D19B-783A-4B21-91AE-FE5BE03A3DB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7" name="Text Box 2020">
          <a:extLst>
            <a:ext uri="{FF2B5EF4-FFF2-40B4-BE49-F238E27FC236}">
              <a16:creationId xmlns:a16="http://schemas.microsoft.com/office/drawing/2014/main" id="{8AE29F4B-7218-4264-B3F6-3183662C957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8" name="Text Box 2021">
          <a:extLst>
            <a:ext uri="{FF2B5EF4-FFF2-40B4-BE49-F238E27FC236}">
              <a16:creationId xmlns:a16="http://schemas.microsoft.com/office/drawing/2014/main" id="{3B4213E0-1C59-4378-85D2-91E0F958A2A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49" name="Text Box 2022">
          <a:extLst>
            <a:ext uri="{FF2B5EF4-FFF2-40B4-BE49-F238E27FC236}">
              <a16:creationId xmlns:a16="http://schemas.microsoft.com/office/drawing/2014/main" id="{09B902CD-B755-49D3-92E3-9ECE34B129F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0" name="Text Box 2023">
          <a:extLst>
            <a:ext uri="{FF2B5EF4-FFF2-40B4-BE49-F238E27FC236}">
              <a16:creationId xmlns:a16="http://schemas.microsoft.com/office/drawing/2014/main" id="{330EBB35-950F-465D-9630-C051EF71704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1" name="Text Box 2024">
          <a:extLst>
            <a:ext uri="{FF2B5EF4-FFF2-40B4-BE49-F238E27FC236}">
              <a16:creationId xmlns:a16="http://schemas.microsoft.com/office/drawing/2014/main" id="{11FCC23E-1F99-4C13-9AAE-133F82B1FA7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2" name="Text Box 2025">
          <a:extLst>
            <a:ext uri="{FF2B5EF4-FFF2-40B4-BE49-F238E27FC236}">
              <a16:creationId xmlns:a16="http://schemas.microsoft.com/office/drawing/2014/main" id="{8CAABA57-B946-4C2D-89AF-324A9B6F22A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3" name="Text Box 2026">
          <a:extLst>
            <a:ext uri="{FF2B5EF4-FFF2-40B4-BE49-F238E27FC236}">
              <a16:creationId xmlns:a16="http://schemas.microsoft.com/office/drawing/2014/main" id="{14287F8E-7BBA-492B-B207-80A0F99B925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4" name="Text Box 2027">
          <a:extLst>
            <a:ext uri="{FF2B5EF4-FFF2-40B4-BE49-F238E27FC236}">
              <a16:creationId xmlns:a16="http://schemas.microsoft.com/office/drawing/2014/main" id="{99560DB3-FE55-4B18-8260-D1EE283C988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55" name="Text Box 2028">
          <a:extLst>
            <a:ext uri="{FF2B5EF4-FFF2-40B4-BE49-F238E27FC236}">
              <a16:creationId xmlns:a16="http://schemas.microsoft.com/office/drawing/2014/main" id="{09096751-A766-4A43-891C-2A5019B4E72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56" name="Text Box 2029">
          <a:extLst>
            <a:ext uri="{FF2B5EF4-FFF2-40B4-BE49-F238E27FC236}">
              <a16:creationId xmlns:a16="http://schemas.microsoft.com/office/drawing/2014/main" id="{EB620FCF-7B43-48B3-9DAB-F24BBDA7EE7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57" name="Text Box 2030">
          <a:extLst>
            <a:ext uri="{FF2B5EF4-FFF2-40B4-BE49-F238E27FC236}">
              <a16:creationId xmlns:a16="http://schemas.microsoft.com/office/drawing/2014/main" id="{100F6BD5-DA17-4CED-84A8-079B14712FD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58" name="Text Box 2031">
          <a:extLst>
            <a:ext uri="{FF2B5EF4-FFF2-40B4-BE49-F238E27FC236}">
              <a16:creationId xmlns:a16="http://schemas.microsoft.com/office/drawing/2014/main" id="{C0E270D9-C7CF-4863-879B-3CE501BF89D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59" name="Text Box 2032">
          <a:extLst>
            <a:ext uri="{FF2B5EF4-FFF2-40B4-BE49-F238E27FC236}">
              <a16:creationId xmlns:a16="http://schemas.microsoft.com/office/drawing/2014/main" id="{0266EA6D-7207-4722-886D-C1EC8D5A191E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0" name="Text Box 2033">
          <a:extLst>
            <a:ext uri="{FF2B5EF4-FFF2-40B4-BE49-F238E27FC236}">
              <a16:creationId xmlns:a16="http://schemas.microsoft.com/office/drawing/2014/main" id="{893E5E48-CD8E-4B02-84D8-A1771E93F11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1" name="Text Box 2034">
          <a:extLst>
            <a:ext uri="{FF2B5EF4-FFF2-40B4-BE49-F238E27FC236}">
              <a16:creationId xmlns:a16="http://schemas.microsoft.com/office/drawing/2014/main" id="{705B1BB6-4846-4157-AD4A-1C15D44E765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2" name="Text Box 2035">
          <a:extLst>
            <a:ext uri="{FF2B5EF4-FFF2-40B4-BE49-F238E27FC236}">
              <a16:creationId xmlns:a16="http://schemas.microsoft.com/office/drawing/2014/main" id="{239C0A02-F16F-4089-8CBD-1130DC64A54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3" name="Text Box 2036">
          <a:extLst>
            <a:ext uri="{FF2B5EF4-FFF2-40B4-BE49-F238E27FC236}">
              <a16:creationId xmlns:a16="http://schemas.microsoft.com/office/drawing/2014/main" id="{D692ABB0-27FB-4DE3-A508-BD70B49A4FB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4" name="Text Box 2037">
          <a:extLst>
            <a:ext uri="{FF2B5EF4-FFF2-40B4-BE49-F238E27FC236}">
              <a16:creationId xmlns:a16="http://schemas.microsoft.com/office/drawing/2014/main" id="{00FEDBC5-A5A7-474A-BAA5-0ADE42844AD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5" name="Text Box 2038">
          <a:extLst>
            <a:ext uri="{FF2B5EF4-FFF2-40B4-BE49-F238E27FC236}">
              <a16:creationId xmlns:a16="http://schemas.microsoft.com/office/drawing/2014/main" id="{6EC562B5-669C-4135-869A-5EB125EAB23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6" name="Text Box 2039">
          <a:extLst>
            <a:ext uri="{FF2B5EF4-FFF2-40B4-BE49-F238E27FC236}">
              <a16:creationId xmlns:a16="http://schemas.microsoft.com/office/drawing/2014/main" id="{9CD82D02-FD13-4466-846A-98C0589E60F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7" name="Text Box 2040">
          <a:extLst>
            <a:ext uri="{FF2B5EF4-FFF2-40B4-BE49-F238E27FC236}">
              <a16:creationId xmlns:a16="http://schemas.microsoft.com/office/drawing/2014/main" id="{AD615068-DFC2-4AC9-81EF-0D325E0415C9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8" name="Text Box 2041">
          <a:extLst>
            <a:ext uri="{FF2B5EF4-FFF2-40B4-BE49-F238E27FC236}">
              <a16:creationId xmlns:a16="http://schemas.microsoft.com/office/drawing/2014/main" id="{9D60518B-E955-4B69-9485-789BDE19573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669" name="Text Box 2042">
          <a:extLst>
            <a:ext uri="{FF2B5EF4-FFF2-40B4-BE49-F238E27FC236}">
              <a16:creationId xmlns:a16="http://schemas.microsoft.com/office/drawing/2014/main" id="{2790CA0C-2CE4-4BAE-B666-770E2462ACB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70" name="Text Box 2043">
          <a:extLst>
            <a:ext uri="{FF2B5EF4-FFF2-40B4-BE49-F238E27FC236}">
              <a16:creationId xmlns:a16="http://schemas.microsoft.com/office/drawing/2014/main" id="{F7060767-CB6F-4249-A5D8-9717DDE09DCD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71" name="Text Box 2044">
          <a:extLst>
            <a:ext uri="{FF2B5EF4-FFF2-40B4-BE49-F238E27FC236}">
              <a16:creationId xmlns:a16="http://schemas.microsoft.com/office/drawing/2014/main" id="{F533630A-9E13-43FD-9AE1-4308032B6C15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72" name="Text Box 2045">
          <a:extLst>
            <a:ext uri="{FF2B5EF4-FFF2-40B4-BE49-F238E27FC236}">
              <a16:creationId xmlns:a16="http://schemas.microsoft.com/office/drawing/2014/main" id="{70DA6B94-4EFC-43BC-91B9-61A8B0ED31B2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673" name="Text Box 2046">
          <a:extLst>
            <a:ext uri="{FF2B5EF4-FFF2-40B4-BE49-F238E27FC236}">
              <a16:creationId xmlns:a16="http://schemas.microsoft.com/office/drawing/2014/main" id="{7E804984-4D38-4B5F-85A9-D8CD36EE3B01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4" name="Text Box 2051">
          <a:extLst>
            <a:ext uri="{FF2B5EF4-FFF2-40B4-BE49-F238E27FC236}">
              <a16:creationId xmlns:a16="http://schemas.microsoft.com/office/drawing/2014/main" id="{8DCF723D-189E-4F14-A92C-E6559BB5164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5" name="Text Box 2052">
          <a:extLst>
            <a:ext uri="{FF2B5EF4-FFF2-40B4-BE49-F238E27FC236}">
              <a16:creationId xmlns:a16="http://schemas.microsoft.com/office/drawing/2014/main" id="{70B20455-0416-404E-9697-560FBB7D762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6" name="Text Box 2053">
          <a:extLst>
            <a:ext uri="{FF2B5EF4-FFF2-40B4-BE49-F238E27FC236}">
              <a16:creationId xmlns:a16="http://schemas.microsoft.com/office/drawing/2014/main" id="{A350C46A-C8B2-4B73-8F02-7DEC85912C1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7" name="Text Box 2054">
          <a:extLst>
            <a:ext uri="{FF2B5EF4-FFF2-40B4-BE49-F238E27FC236}">
              <a16:creationId xmlns:a16="http://schemas.microsoft.com/office/drawing/2014/main" id="{E1B920D1-22FA-4141-930F-FF102E7FB1A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8" name="Text Box 2055">
          <a:extLst>
            <a:ext uri="{FF2B5EF4-FFF2-40B4-BE49-F238E27FC236}">
              <a16:creationId xmlns:a16="http://schemas.microsoft.com/office/drawing/2014/main" id="{F3BC1F47-4CB9-44DA-845B-C96FFF22C5F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79" name="Text Box 2056">
          <a:extLst>
            <a:ext uri="{FF2B5EF4-FFF2-40B4-BE49-F238E27FC236}">
              <a16:creationId xmlns:a16="http://schemas.microsoft.com/office/drawing/2014/main" id="{7BC05FEF-D971-4E19-A755-A8BA2E410F2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0" name="Text Box 2057">
          <a:extLst>
            <a:ext uri="{FF2B5EF4-FFF2-40B4-BE49-F238E27FC236}">
              <a16:creationId xmlns:a16="http://schemas.microsoft.com/office/drawing/2014/main" id="{E4F92B67-E661-495D-BF4B-800FFC03927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1" name="Text Box 2058">
          <a:extLst>
            <a:ext uri="{FF2B5EF4-FFF2-40B4-BE49-F238E27FC236}">
              <a16:creationId xmlns:a16="http://schemas.microsoft.com/office/drawing/2014/main" id="{8EEA69CB-29E9-4A93-9B22-45F04A32875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2" name="Text Box 2059">
          <a:extLst>
            <a:ext uri="{FF2B5EF4-FFF2-40B4-BE49-F238E27FC236}">
              <a16:creationId xmlns:a16="http://schemas.microsoft.com/office/drawing/2014/main" id="{B6D50335-3FF2-4D7E-BD4E-ADECFB6A5FD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3" name="Text Box 2060">
          <a:extLst>
            <a:ext uri="{FF2B5EF4-FFF2-40B4-BE49-F238E27FC236}">
              <a16:creationId xmlns:a16="http://schemas.microsoft.com/office/drawing/2014/main" id="{9BF56F6E-F0FB-465C-9A55-EA866AFB45F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4" name="Text Box 2061">
          <a:extLst>
            <a:ext uri="{FF2B5EF4-FFF2-40B4-BE49-F238E27FC236}">
              <a16:creationId xmlns:a16="http://schemas.microsoft.com/office/drawing/2014/main" id="{CB075030-4B6B-41AA-9D21-371DCDB368F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5" name="Text Box 2062">
          <a:extLst>
            <a:ext uri="{FF2B5EF4-FFF2-40B4-BE49-F238E27FC236}">
              <a16:creationId xmlns:a16="http://schemas.microsoft.com/office/drawing/2014/main" id="{EDD70CDF-CD9E-4173-94D1-43A0367321C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6" name="Text Box 2063">
          <a:extLst>
            <a:ext uri="{FF2B5EF4-FFF2-40B4-BE49-F238E27FC236}">
              <a16:creationId xmlns:a16="http://schemas.microsoft.com/office/drawing/2014/main" id="{C49C64FA-8784-4211-9198-9941C249F5F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7" name="Text Box 2064">
          <a:extLst>
            <a:ext uri="{FF2B5EF4-FFF2-40B4-BE49-F238E27FC236}">
              <a16:creationId xmlns:a16="http://schemas.microsoft.com/office/drawing/2014/main" id="{94888661-0048-412E-B559-683A698DC5D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8" name="Text Box 2065">
          <a:extLst>
            <a:ext uri="{FF2B5EF4-FFF2-40B4-BE49-F238E27FC236}">
              <a16:creationId xmlns:a16="http://schemas.microsoft.com/office/drawing/2014/main" id="{AEF01BC9-ABB1-423D-87AF-B9075C55F61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89" name="Text Box 2066">
          <a:extLst>
            <a:ext uri="{FF2B5EF4-FFF2-40B4-BE49-F238E27FC236}">
              <a16:creationId xmlns:a16="http://schemas.microsoft.com/office/drawing/2014/main" id="{767C98EC-D46E-43C2-A9CE-8A497ED2A08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0" name="Text Box 2067">
          <a:extLst>
            <a:ext uri="{FF2B5EF4-FFF2-40B4-BE49-F238E27FC236}">
              <a16:creationId xmlns:a16="http://schemas.microsoft.com/office/drawing/2014/main" id="{8134200D-A8ED-4356-889D-8563B09A6C7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1" name="Text Box 2068">
          <a:extLst>
            <a:ext uri="{FF2B5EF4-FFF2-40B4-BE49-F238E27FC236}">
              <a16:creationId xmlns:a16="http://schemas.microsoft.com/office/drawing/2014/main" id="{23F9C50F-6ADC-4113-B3DF-054FDF19EB7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2" name="Text Box 2069">
          <a:extLst>
            <a:ext uri="{FF2B5EF4-FFF2-40B4-BE49-F238E27FC236}">
              <a16:creationId xmlns:a16="http://schemas.microsoft.com/office/drawing/2014/main" id="{EA10E0A1-3E5C-4802-9618-BA07F7E90CB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3" name="Text Box 2070">
          <a:extLst>
            <a:ext uri="{FF2B5EF4-FFF2-40B4-BE49-F238E27FC236}">
              <a16:creationId xmlns:a16="http://schemas.microsoft.com/office/drawing/2014/main" id="{0A2A49BC-63A9-4736-8FE3-BD09A4A0A6D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4" name="Text Box 2071">
          <a:extLst>
            <a:ext uri="{FF2B5EF4-FFF2-40B4-BE49-F238E27FC236}">
              <a16:creationId xmlns:a16="http://schemas.microsoft.com/office/drawing/2014/main" id="{6593660A-007F-44D7-B1A1-0230AED1B18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5" name="Text Box 2072">
          <a:extLst>
            <a:ext uri="{FF2B5EF4-FFF2-40B4-BE49-F238E27FC236}">
              <a16:creationId xmlns:a16="http://schemas.microsoft.com/office/drawing/2014/main" id="{6980652A-19AD-44A3-AA1B-13E7CF14D20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6" name="Text Box 2073">
          <a:extLst>
            <a:ext uri="{FF2B5EF4-FFF2-40B4-BE49-F238E27FC236}">
              <a16:creationId xmlns:a16="http://schemas.microsoft.com/office/drawing/2014/main" id="{8DBDE40F-3583-44C9-A0E8-500B2AD1DD3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7" name="Text Box 2074">
          <a:extLst>
            <a:ext uri="{FF2B5EF4-FFF2-40B4-BE49-F238E27FC236}">
              <a16:creationId xmlns:a16="http://schemas.microsoft.com/office/drawing/2014/main" id="{323A84A3-8CD0-4E0F-BFC8-A4DD910BD0A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8" name="Text Box 2075">
          <a:extLst>
            <a:ext uri="{FF2B5EF4-FFF2-40B4-BE49-F238E27FC236}">
              <a16:creationId xmlns:a16="http://schemas.microsoft.com/office/drawing/2014/main" id="{4B5D0290-1C9B-44C1-A285-0E002667993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699" name="Text Box 2076">
          <a:extLst>
            <a:ext uri="{FF2B5EF4-FFF2-40B4-BE49-F238E27FC236}">
              <a16:creationId xmlns:a16="http://schemas.microsoft.com/office/drawing/2014/main" id="{81C6140D-4C36-4659-98E7-8C31B27BA46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0" name="Text Box 2077">
          <a:extLst>
            <a:ext uri="{FF2B5EF4-FFF2-40B4-BE49-F238E27FC236}">
              <a16:creationId xmlns:a16="http://schemas.microsoft.com/office/drawing/2014/main" id="{AE0BD217-8063-4192-B04F-B6FB2AE3AD6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1" name="Text Box 2078">
          <a:extLst>
            <a:ext uri="{FF2B5EF4-FFF2-40B4-BE49-F238E27FC236}">
              <a16:creationId xmlns:a16="http://schemas.microsoft.com/office/drawing/2014/main" id="{582085AA-7F2F-4DA1-BB13-199913A50D3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2" name="Text Box 2079">
          <a:extLst>
            <a:ext uri="{FF2B5EF4-FFF2-40B4-BE49-F238E27FC236}">
              <a16:creationId xmlns:a16="http://schemas.microsoft.com/office/drawing/2014/main" id="{0C641A0A-FD9E-4396-BD18-794A69F6A25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3" name="Text Box 2080">
          <a:extLst>
            <a:ext uri="{FF2B5EF4-FFF2-40B4-BE49-F238E27FC236}">
              <a16:creationId xmlns:a16="http://schemas.microsoft.com/office/drawing/2014/main" id="{00A611CA-FE23-4102-B0CC-D7CBA64570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4" name="Text Box 2081">
          <a:extLst>
            <a:ext uri="{FF2B5EF4-FFF2-40B4-BE49-F238E27FC236}">
              <a16:creationId xmlns:a16="http://schemas.microsoft.com/office/drawing/2014/main" id="{4476C246-AB5E-4537-B1BF-4126BF4E271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5" name="Text Box 2082">
          <a:extLst>
            <a:ext uri="{FF2B5EF4-FFF2-40B4-BE49-F238E27FC236}">
              <a16:creationId xmlns:a16="http://schemas.microsoft.com/office/drawing/2014/main" id="{169F1DA0-1D65-43D0-9D25-EDE950CA2AF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6" name="Text Box 2083">
          <a:extLst>
            <a:ext uri="{FF2B5EF4-FFF2-40B4-BE49-F238E27FC236}">
              <a16:creationId xmlns:a16="http://schemas.microsoft.com/office/drawing/2014/main" id="{86C7FF5A-6CFA-40EA-87BC-FA288777877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7" name="Text Box 2084">
          <a:extLst>
            <a:ext uri="{FF2B5EF4-FFF2-40B4-BE49-F238E27FC236}">
              <a16:creationId xmlns:a16="http://schemas.microsoft.com/office/drawing/2014/main" id="{B3A4ECF1-5483-41C4-AA0F-97DABE15480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8" name="Text Box 2085">
          <a:extLst>
            <a:ext uri="{FF2B5EF4-FFF2-40B4-BE49-F238E27FC236}">
              <a16:creationId xmlns:a16="http://schemas.microsoft.com/office/drawing/2014/main" id="{5EFCA573-D5C2-44A8-A2E5-1C3576F06A1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09" name="Text Box 2086">
          <a:extLst>
            <a:ext uri="{FF2B5EF4-FFF2-40B4-BE49-F238E27FC236}">
              <a16:creationId xmlns:a16="http://schemas.microsoft.com/office/drawing/2014/main" id="{F0304968-4286-4C48-A361-E1E2E6F79DE7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0" name="Text Box 2087">
          <a:extLst>
            <a:ext uri="{FF2B5EF4-FFF2-40B4-BE49-F238E27FC236}">
              <a16:creationId xmlns:a16="http://schemas.microsoft.com/office/drawing/2014/main" id="{B892AAFD-B048-40CA-BED4-2F646B707D3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1" name="Text Box 2088">
          <a:extLst>
            <a:ext uri="{FF2B5EF4-FFF2-40B4-BE49-F238E27FC236}">
              <a16:creationId xmlns:a16="http://schemas.microsoft.com/office/drawing/2014/main" id="{A3B9388A-0D34-4D6E-8FB4-C06A8D281CE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2" name="Text Box 2089">
          <a:extLst>
            <a:ext uri="{FF2B5EF4-FFF2-40B4-BE49-F238E27FC236}">
              <a16:creationId xmlns:a16="http://schemas.microsoft.com/office/drawing/2014/main" id="{07C84562-6560-4B42-A658-CB806CFCF5F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3" name="Text Box 2090">
          <a:extLst>
            <a:ext uri="{FF2B5EF4-FFF2-40B4-BE49-F238E27FC236}">
              <a16:creationId xmlns:a16="http://schemas.microsoft.com/office/drawing/2014/main" id="{0F0738FF-FC12-4267-A70B-2ADCA300624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4" name="Text Box 2091">
          <a:extLst>
            <a:ext uri="{FF2B5EF4-FFF2-40B4-BE49-F238E27FC236}">
              <a16:creationId xmlns:a16="http://schemas.microsoft.com/office/drawing/2014/main" id="{2C753D8B-449B-44C0-84BA-26B1172CE50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5" name="Text Box 2092">
          <a:extLst>
            <a:ext uri="{FF2B5EF4-FFF2-40B4-BE49-F238E27FC236}">
              <a16:creationId xmlns:a16="http://schemas.microsoft.com/office/drawing/2014/main" id="{F554A336-4011-423B-BFF4-265E983E798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6" name="Text Box 2093">
          <a:extLst>
            <a:ext uri="{FF2B5EF4-FFF2-40B4-BE49-F238E27FC236}">
              <a16:creationId xmlns:a16="http://schemas.microsoft.com/office/drawing/2014/main" id="{C6B68421-0D04-46AE-9B72-87D5E9D994D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7" name="Text Box 2094">
          <a:extLst>
            <a:ext uri="{FF2B5EF4-FFF2-40B4-BE49-F238E27FC236}">
              <a16:creationId xmlns:a16="http://schemas.microsoft.com/office/drawing/2014/main" id="{642156DC-9FD8-4C35-889E-33B4442FB6B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8" name="Text Box 2095">
          <a:extLst>
            <a:ext uri="{FF2B5EF4-FFF2-40B4-BE49-F238E27FC236}">
              <a16:creationId xmlns:a16="http://schemas.microsoft.com/office/drawing/2014/main" id="{0C74D33F-5A1D-4E35-9C10-CC155A4CAD3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19" name="Text Box 2096">
          <a:extLst>
            <a:ext uri="{FF2B5EF4-FFF2-40B4-BE49-F238E27FC236}">
              <a16:creationId xmlns:a16="http://schemas.microsoft.com/office/drawing/2014/main" id="{8FAA4A2D-DDF0-4DCA-AC18-CF7CD5128CB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0" name="Text Box 2097">
          <a:extLst>
            <a:ext uri="{FF2B5EF4-FFF2-40B4-BE49-F238E27FC236}">
              <a16:creationId xmlns:a16="http://schemas.microsoft.com/office/drawing/2014/main" id="{EC20DCA2-1BBA-4AFF-AC7B-D099342C264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1" name="Text Box 2098">
          <a:extLst>
            <a:ext uri="{FF2B5EF4-FFF2-40B4-BE49-F238E27FC236}">
              <a16:creationId xmlns:a16="http://schemas.microsoft.com/office/drawing/2014/main" id="{8F1BC3D1-358C-4217-A08B-CCB762695CE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2" name="Text Box 2099">
          <a:extLst>
            <a:ext uri="{FF2B5EF4-FFF2-40B4-BE49-F238E27FC236}">
              <a16:creationId xmlns:a16="http://schemas.microsoft.com/office/drawing/2014/main" id="{13DD70F7-19BD-49A1-BA23-AAEB5079162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3" name="Text Box 2100">
          <a:extLst>
            <a:ext uri="{FF2B5EF4-FFF2-40B4-BE49-F238E27FC236}">
              <a16:creationId xmlns:a16="http://schemas.microsoft.com/office/drawing/2014/main" id="{3F802E0C-7CC2-4A77-8692-3B5AAE5778E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4" name="Text Box 2101">
          <a:extLst>
            <a:ext uri="{FF2B5EF4-FFF2-40B4-BE49-F238E27FC236}">
              <a16:creationId xmlns:a16="http://schemas.microsoft.com/office/drawing/2014/main" id="{63FA7A17-DE78-427F-9B05-AC06AD0C3BE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5" name="Text Box 2102">
          <a:extLst>
            <a:ext uri="{FF2B5EF4-FFF2-40B4-BE49-F238E27FC236}">
              <a16:creationId xmlns:a16="http://schemas.microsoft.com/office/drawing/2014/main" id="{1DE93855-4384-4A95-BA08-7B12990071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6" name="Text Box 2103">
          <a:extLst>
            <a:ext uri="{FF2B5EF4-FFF2-40B4-BE49-F238E27FC236}">
              <a16:creationId xmlns:a16="http://schemas.microsoft.com/office/drawing/2014/main" id="{E6CB9B17-9EB0-4080-999A-BB51A44E862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7" name="Text Box 2104">
          <a:extLst>
            <a:ext uri="{FF2B5EF4-FFF2-40B4-BE49-F238E27FC236}">
              <a16:creationId xmlns:a16="http://schemas.microsoft.com/office/drawing/2014/main" id="{DEDE06E9-88C2-47C0-AB91-DCAE7C4375D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8" name="Text Box 2105">
          <a:extLst>
            <a:ext uri="{FF2B5EF4-FFF2-40B4-BE49-F238E27FC236}">
              <a16:creationId xmlns:a16="http://schemas.microsoft.com/office/drawing/2014/main" id="{ECD33FEF-F9AC-4392-93A1-DA03915E9DA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29" name="Text Box 2106">
          <a:extLst>
            <a:ext uri="{FF2B5EF4-FFF2-40B4-BE49-F238E27FC236}">
              <a16:creationId xmlns:a16="http://schemas.microsoft.com/office/drawing/2014/main" id="{FF8C3C62-AB41-47DE-8F85-F971030368D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0" name="Text Box 2107">
          <a:extLst>
            <a:ext uri="{FF2B5EF4-FFF2-40B4-BE49-F238E27FC236}">
              <a16:creationId xmlns:a16="http://schemas.microsoft.com/office/drawing/2014/main" id="{885B6F7E-8498-462D-90B7-8CB8FB86136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1" name="Text Box 2108">
          <a:extLst>
            <a:ext uri="{FF2B5EF4-FFF2-40B4-BE49-F238E27FC236}">
              <a16:creationId xmlns:a16="http://schemas.microsoft.com/office/drawing/2014/main" id="{252DE03F-21D3-4B5F-8281-660875EA8F3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2" name="Text Box 2109">
          <a:extLst>
            <a:ext uri="{FF2B5EF4-FFF2-40B4-BE49-F238E27FC236}">
              <a16:creationId xmlns:a16="http://schemas.microsoft.com/office/drawing/2014/main" id="{C54BDDA4-9CBA-4E5D-8C2B-466703ABA10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3" name="Text Box 2110">
          <a:extLst>
            <a:ext uri="{FF2B5EF4-FFF2-40B4-BE49-F238E27FC236}">
              <a16:creationId xmlns:a16="http://schemas.microsoft.com/office/drawing/2014/main" id="{4CC9A2D0-7B5D-4405-843E-FE6066BDA4F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4" name="Text Box 2111">
          <a:extLst>
            <a:ext uri="{FF2B5EF4-FFF2-40B4-BE49-F238E27FC236}">
              <a16:creationId xmlns:a16="http://schemas.microsoft.com/office/drawing/2014/main" id="{E452D66E-8D49-45E2-8BE5-91B3A131357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5" name="Text Box 2112">
          <a:extLst>
            <a:ext uri="{FF2B5EF4-FFF2-40B4-BE49-F238E27FC236}">
              <a16:creationId xmlns:a16="http://schemas.microsoft.com/office/drawing/2014/main" id="{A69F58CA-F024-4D0D-A39B-ECCACAB556C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6" name="Text Box 2113">
          <a:extLst>
            <a:ext uri="{FF2B5EF4-FFF2-40B4-BE49-F238E27FC236}">
              <a16:creationId xmlns:a16="http://schemas.microsoft.com/office/drawing/2014/main" id="{B029A0A8-A6EF-488A-BD45-8462CB99FC2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7" name="Text Box 2114">
          <a:extLst>
            <a:ext uri="{FF2B5EF4-FFF2-40B4-BE49-F238E27FC236}">
              <a16:creationId xmlns:a16="http://schemas.microsoft.com/office/drawing/2014/main" id="{857FB5B3-3AD8-4594-96EE-19CA558E42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8" name="Text Box 2115">
          <a:extLst>
            <a:ext uri="{FF2B5EF4-FFF2-40B4-BE49-F238E27FC236}">
              <a16:creationId xmlns:a16="http://schemas.microsoft.com/office/drawing/2014/main" id="{799D733C-B7A0-4945-B6FA-87D1A4AA831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39" name="Text Box 2116">
          <a:extLst>
            <a:ext uri="{FF2B5EF4-FFF2-40B4-BE49-F238E27FC236}">
              <a16:creationId xmlns:a16="http://schemas.microsoft.com/office/drawing/2014/main" id="{67CF10CE-8012-4018-AC0E-0F4864ABEE3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0" name="Text Box 2117">
          <a:extLst>
            <a:ext uri="{FF2B5EF4-FFF2-40B4-BE49-F238E27FC236}">
              <a16:creationId xmlns:a16="http://schemas.microsoft.com/office/drawing/2014/main" id="{565E907D-D7D8-4D01-9D9F-1D2EE81BB5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1" name="Text Box 2118">
          <a:extLst>
            <a:ext uri="{FF2B5EF4-FFF2-40B4-BE49-F238E27FC236}">
              <a16:creationId xmlns:a16="http://schemas.microsoft.com/office/drawing/2014/main" id="{F73526EF-A4E1-4E1C-BD05-C903BF9638D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2" name="Text Box 2119">
          <a:extLst>
            <a:ext uri="{FF2B5EF4-FFF2-40B4-BE49-F238E27FC236}">
              <a16:creationId xmlns:a16="http://schemas.microsoft.com/office/drawing/2014/main" id="{E51EEA71-C8F7-43F3-BED2-92B4CA21B6C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3" name="Text Box 2120">
          <a:extLst>
            <a:ext uri="{FF2B5EF4-FFF2-40B4-BE49-F238E27FC236}">
              <a16:creationId xmlns:a16="http://schemas.microsoft.com/office/drawing/2014/main" id="{E4705B3F-36C9-4F76-8230-E3BED99D690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4" name="Text Box 2121">
          <a:extLst>
            <a:ext uri="{FF2B5EF4-FFF2-40B4-BE49-F238E27FC236}">
              <a16:creationId xmlns:a16="http://schemas.microsoft.com/office/drawing/2014/main" id="{1C6BC329-A731-46BE-85C7-9520C74097E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5" name="Text Box 2122">
          <a:extLst>
            <a:ext uri="{FF2B5EF4-FFF2-40B4-BE49-F238E27FC236}">
              <a16:creationId xmlns:a16="http://schemas.microsoft.com/office/drawing/2014/main" id="{1F321F3B-E143-4114-B6B8-57F7682A173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6" name="Text Box 2123">
          <a:extLst>
            <a:ext uri="{FF2B5EF4-FFF2-40B4-BE49-F238E27FC236}">
              <a16:creationId xmlns:a16="http://schemas.microsoft.com/office/drawing/2014/main" id="{DC4D64F3-6866-4DEF-A411-DC6522005F8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7" name="Text Box 2124">
          <a:extLst>
            <a:ext uri="{FF2B5EF4-FFF2-40B4-BE49-F238E27FC236}">
              <a16:creationId xmlns:a16="http://schemas.microsoft.com/office/drawing/2014/main" id="{0D8FA86F-D033-4BDE-8AA2-D37B079737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8" name="Text Box 2125">
          <a:extLst>
            <a:ext uri="{FF2B5EF4-FFF2-40B4-BE49-F238E27FC236}">
              <a16:creationId xmlns:a16="http://schemas.microsoft.com/office/drawing/2014/main" id="{542D44B8-B134-49A7-9B8B-B0768C1B6AF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49" name="Text Box 2126">
          <a:extLst>
            <a:ext uri="{FF2B5EF4-FFF2-40B4-BE49-F238E27FC236}">
              <a16:creationId xmlns:a16="http://schemas.microsoft.com/office/drawing/2014/main" id="{184528E6-0BC7-439A-8C2B-01989CA85DA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50" name="Text Box 2127">
          <a:extLst>
            <a:ext uri="{FF2B5EF4-FFF2-40B4-BE49-F238E27FC236}">
              <a16:creationId xmlns:a16="http://schemas.microsoft.com/office/drawing/2014/main" id="{69434C27-1F5B-4F97-A783-0C08F7D1BDF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51" name="Text Box 2128">
          <a:extLst>
            <a:ext uri="{FF2B5EF4-FFF2-40B4-BE49-F238E27FC236}">
              <a16:creationId xmlns:a16="http://schemas.microsoft.com/office/drawing/2014/main" id="{EE8484B0-EFEA-4801-881B-2F8A2CCD81C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2" name="Text Box 2129">
          <a:extLst>
            <a:ext uri="{FF2B5EF4-FFF2-40B4-BE49-F238E27FC236}">
              <a16:creationId xmlns:a16="http://schemas.microsoft.com/office/drawing/2014/main" id="{28110FF1-B63D-4E9F-AFEC-0E013B0B9B8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3" name="Text Box 2130">
          <a:extLst>
            <a:ext uri="{FF2B5EF4-FFF2-40B4-BE49-F238E27FC236}">
              <a16:creationId xmlns:a16="http://schemas.microsoft.com/office/drawing/2014/main" id="{FBB28308-6F1E-4BD9-89F0-F017EB6216F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4" name="Text Box 2131">
          <a:extLst>
            <a:ext uri="{FF2B5EF4-FFF2-40B4-BE49-F238E27FC236}">
              <a16:creationId xmlns:a16="http://schemas.microsoft.com/office/drawing/2014/main" id="{A3F2FA0C-4A74-40BD-8445-0022E6ECA9E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5" name="Text Box 2132">
          <a:extLst>
            <a:ext uri="{FF2B5EF4-FFF2-40B4-BE49-F238E27FC236}">
              <a16:creationId xmlns:a16="http://schemas.microsoft.com/office/drawing/2014/main" id="{1F917F40-0B98-4D7A-B9AD-10B4BB29E37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6" name="Text Box 2133">
          <a:extLst>
            <a:ext uri="{FF2B5EF4-FFF2-40B4-BE49-F238E27FC236}">
              <a16:creationId xmlns:a16="http://schemas.microsoft.com/office/drawing/2014/main" id="{827122B0-E2DF-4702-842A-79200DD51B2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7" name="Text Box 2134">
          <a:extLst>
            <a:ext uri="{FF2B5EF4-FFF2-40B4-BE49-F238E27FC236}">
              <a16:creationId xmlns:a16="http://schemas.microsoft.com/office/drawing/2014/main" id="{0619CDD1-73E8-49A2-A950-936078642C9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8" name="Text Box 2135">
          <a:extLst>
            <a:ext uri="{FF2B5EF4-FFF2-40B4-BE49-F238E27FC236}">
              <a16:creationId xmlns:a16="http://schemas.microsoft.com/office/drawing/2014/main" id="{713AA2D9-437B-4804-A4FA-46544F19DA2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59" name="Text Box 2136">
          <a:extLst>
            <a:ext uri="{FF2B5EF4-FFF2-40B4-BE49-F238E27FC236}">
              <a16:creationId xmlns:a16="http://schemas.microsoft.com/office/drawing/2014/main" id="{2CCA9406-235E-48BD-9342-AAC1E957DFD6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0" name="Text Box 2137">
          <a:extLst>
            <a:ext uri="{FF2B5EF4-FFF2-40B4-BE49-F238E27FC236}">
              <a16:creationId xmlns:a16="http://schemas.microsoft.com/office/drawing/2014/main" id="{6C80B5C5-CC7F-4F95-B717-C693163C32F3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1" name="Text Box 2138">
          <a:extLst>
            <a:ext uri="{FF2B5EF4-FFF2-40B4-BE49-F238E27FC236}">
              <a16:creationId xmlns:a16="http://schemas.microsoft.com/office/drawing/2014/main" id="{ACD73333-7298-48F0-A45B-F8AE4DBC3B5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2" name="Text Box 2139">
          <a:extLst>
            <a:ext uri="{FF2B5EF4-FFF2-40B4-BE49-F238E27FC236}">
              <a16:creationId xmlns:a16="http://schemas.microsoft.com/office/drawing/2014/main" id="{401616E7-A6F7-413B-8C47-781FA64291CF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3" name="Text Box 2140">
          <a:extLst>
            <a:ext uri="{FF2B5EF4-FFF2-40B4-BE49-F238E27FC236}">
              <a16:creationId xmlns:a16="http://schemas.microsoft.com/office/drawing/2014/main" id="{5F81DBF2-A699-4D92-BD8F-EB0BE6B7946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4" name="Text Box 2141">
          <a:extLst>
            <a:ext uri="{FF2B5EF4-FFF2-40B4-BE49-F238E27FC236}">
              <a16:creationId xmlns:a16="http://schemas.microsoft.com/office/drawing/2014/main" id="{1804E415-75A4-4D45-BA2F-5A3541C1C22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765" name="Text Box 2142">
          <a:extLst>
            <a:ext uri="{FF2B5EF4-FFF2-40B4-BE49-F238E27FC236}">
              <a16:creationId xmlns:a16="http://schemas.microsoft.com/office/drawing/2014/main" id="{2BE1C810-3183-49B0-AE4B-AD2EBBD1935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766" name="Text Box 2143">
          <a:extLst>
            <a:ext uri="{FF2B5EF4-FFF2-40B4-BE49-F238E27FC236}">
              <a16:creationId xmlns:a16="http://schemas.microsoft.com/office/drawing/2014/main" id="{5C3B4775-3637-4631-BF7D-B5C7A670DB7D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767" name="Text Box 2144">
          <a:extLst>
            <a:ext uri="{FF2B5EF4-FFF2-40B4-BE49-F238E27FC236}">
              <a16:creationId xmlns:a16="http://schemas.microsoft.com/office/drawing/2014/main" id="{48E6E6CD-503F-424A-BBF8-4B8B4BBBBA60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768" name="Text Box 2145">
          <a:extLst>
            <a:ext uri="{FF2B5EF4-FFF2-40B4-BE49-F238E27FC236}">
              <a16:creationId xmlns:a16="http://schemas.microsoft.com/office/drawing/2014/main" id="{E8968FCB-094F-4206-90CC-4495A5B4C6E5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769" name="Text Box 2146">
          <a:extLst>
            <a:ext uri="{FF2B5EF4-FFF2-40B4-BE49-F238E27FC236}">
              <a16:creationId xmlns:a16="http://schemas.microsoft.com/office/drawing/2014/main" id="{374DA428-7D43-42AB-A5F5-7FBDDC97A296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0" name="Text Box 2151">
          <a:extLst>
            <a:ext uri="{FF2B5EF4-FFF2-40B4-BE49-F238E27FC236}">
              <a16:creationId xmlns:a16="http://schemas.microsoft.com/office/drawing/2014/main" id="{4A02D913-6028-4A5A-BCE0-50A1036E36C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1" name="Text Box 2152">
          <a:extLst>
            <a:ext uri="{FF2B5EF4-FFF2-40B4-BE49-F238E27FC236}">
              <a16:creationId xmlns:a16="http://schemas.microsoft.com/office/drawing/2014/main" id="{68971F99-D938-40EB-9890-E7AB4A1D2A9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2" name="Text Box 2153">
          <a:extLst>
            <a:ext uri="{FF2B5EF4-FFF2-40B4-BE49-F238E27FC236}">
              <a16:creationId xmlns:a16="http://schemas.microsoft.com/office/drawing/2014/main" id="{29A7AFCC-7FC7-4E13-A38D-279BD954D06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3" name="Text Box 2154">
          <a:extLst>
            <a:ext uri="{FF2B5EF4-FFF2-40B4-BE49-F238E27FC236}">
              <a16:creationId xmlns:a16="http://schemas.microsoft.com/office/drawing/2014/main" id="{8902B37F-8E7B-4E17-8BFA-6D45D4ADE75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4" name="Text Box 2155">
          <a:extLst>
            <a:ext uri="{FF2B5EF4-FFF2-40B4-BE49-F238E27FC236}">
              <a16:creationId xmlns:a16="http://schemas.microsoft.com/office/drawing/2014/main" id="{BA0FF168-B7B6-423C-81D9-6B2F7E5F58D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5" name="Text Box 2156">
          <a:extLst>
            <a:ext uri="{FF2B5EF4-FFF2-40B4-BE49-F238E27FC236}">
              <a16:creationId xmlns:a16="http://schemas.microsoft.com/office/drawing/2014/main" id="{336DBA88-8BD5-4055-BE5E-5C2F90935D3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6" name="Text Box 2157">
          <a:extLst>
            <a:ext uri="{FF2B5EF4-FFF2-40B4-BE49-F238E27FC236}">
              <a16:creationId xmlns:a16="http://schemas.microsoft.com/office/drawing/2014/main" id="{8CF8B532-A550-4F23-921C-A6F8CBDA857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7" name="Text Box 2158">
          <a:extLst>
            <a:ext uri="{FF2B5EF4-FFF2-40B4-BE49-F238E27FC236}">
              <a16:creationId xmlns:a16="http://schemas.microsoft.com/office/drawing/2014/main" id="{500DFBB2-1405-41B8-9DE6-C287D8DB974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8" name="Text Box 2159">
          <a:extLst>
            <a:ext uri="{FF2B5EF4-FFF2-40B4-BE49-F238E27FC236}">
              <a16:creationId xmlns:a16="http://schemas.microsoft.com/office/drawing/2014/main" id="{ABB0FEAB-BD5A-48EE-B233-E8F25563CF4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79" name="Text Box 2160">
          <a:extLst>
            <a:ext uri="{FF2B5EF4-FFF2-40B4-BE49-F238E27FC236}">
              <a16:creationId xmlns:a16="http://schemas.microsoft.com/office/drawing/2014/main" id="{1D4C9D33-9CF8-4B38-AB57-053B2EBEB70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0" name="Text Box 2161">
          <a:extLst>
            <a:ext uri="{FF2B5EF4-FFF2-40B4-BE49-F238E27FC236}">
              <a16:creationId xmlns:a16="http://schemas.microsoft.com/office/drawing/2014/main" id="{F38FBCC9-BC52-445E-8848-251AD4EE22A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1" name="Text Box 2162">
          <a:extLst>
            <a:ext uri="{FF2B5EF4-FFF2-40B4-BE49-F238E27FC236}">
              <a16:creationId xmlns:a16="http://schemas.microsoft.com/office/drawing/2014/main" id="{FF53FF82-6C12-43B2-97B8-5E3E3A12C84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2" name="Text Box 2163">
          <a:extLst>
            <a:ext uri="{FF2B5EF4-FFF2-40B4-BE49-F238E27FC236}">
              <a16:creationId xmlns:a16="http://schemas.microsoft.com/office/drawing/2014/main" id="{F9F55A71-AFA4-41F4-B632-176E0419743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3" name="Text Box 2164">
          <a:extLst>
            <a:ext uri="{FF2B5EF4-FFF2-40B4-BE49-F238E27FC236}">
              <a16:creationId xmlns:a16="http://schemas.microsoft.com/office/drawing/2014/main" id="{60DFABA5-9E0A-4FAC-A4EE-4ABEDB5DDA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4" name="Text Box 2165">
          <a:extLst>
            <a:ext uri="{FF2B5EF4-FFF2-40B4-BE49-F238E27FC236}">
              <a16:creationId xmlns:a16="http://schemas.microsoft.com/office/drawing/2014/main" id="{2C49413A-01EC-429C-B59C-4F2C9FB7E2B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5" name="Text Box 2166">
          <a:extLst>
            <a:ext uri="{FF2B5EF4-FFF2-40B4-BE49-F238E27FC236}">
              <a16:creationId xmlns:a16="http://schemas.microsoft.com/office/drawing/2014/main" id="{C5617A3D-9B1E-48A2-BFB2-36775695B4B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6" name="Text Box 2167">
          <a:extLst>
            <a:ext uri="{FF2B5EF4-FFF2-40B4-BE49-F238E27FC236}">
              <a16:creationId xmlns:a16="http://schemas.microsoft.com/office/drawing/2014/main" id="{39879364-0941-4104-8DD8-40A7B389C0F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7" name="Text Box 2168">
          <a:extLst>
            <a:ext uri="{FF2B5EF4-FFF2-40B4-BE49-F238E27FC236}">
              <a16:creationId xmlns:a16="http://schemas.microsoft.com/office/drawing/2014/main" id="{56F4D801-DDC0-49DA-AF05-866B6D959A2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8" name="Text Box 2169">
          <a:extLst>
            <a:ext uri="{FF2B5EF4-FFF2-40B4-BE49-F238E27FC236}">
              <a16:creationId xmlns:a16="http://schemas.microsoft.com/office/drawing/2014/main" id="{9FAED2DF-05A4-4EA9-88F7-3E398A308C7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89" name="Text Box 2170">
          <a:extLst>
            <a:ext uri="{FF2B5EF4-FFF2-40B4-BE49-F238E27FC236}">
              <a16:creationId xmlns:a16="http://schemas.microsoft.com/office/drawing/2014/main" id="{0412CDB7-906F-44EC-B1B7-E8575AE912F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0" name="Text Box 2171">
          <a:extLst>
            <a:ext uri="{FF2B5EF4-FFF2-40B4-BE49-F238E27FC236}">
              <a16:creationId xmlns:a16="http://schemas.microsoft.com/office/drawing/2014/main" id="{C4BDCCD7-F135-4CE8-AB3B-FAA800315BE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1" name="Text Box 2172">
          <a:extLst>
            <a:ext uri="{FF2B5EF4-FFF2-40B4-BE49-F238E27FC236}">
              <a16:creationId xmlns:a16="http://schemas.microsoft.com/office/drawing/2014/main" id="{B14A05F1-EE64-450D-AA70-DD9062A237B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2" name="Text Box 2173">
          <a:extLst>
            <a:ext uri="{FF2B5EF4-FFF2-40B4-BE49-F238E27FC236}">
              <a16:creationId xmlns:a16="http://schemas.microsoft.com/office/drawing/2014/main" id="{1EA76525-F727-4951-8BFB-5D598D35AE1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3" name="Text Box 2174">
          <a:extLst>
            <a:ext uri="{FF2B5EF4-FFF2-40B4-BE49-F238E27FC236}">
              <a16:creationId xmlns:a16="http://schemas.microsoft.com/office/drawing/2014/main" id="{AF67574B-196C-40E8-BEAD-A034FD35537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4" name="Text Box 2175">
          <a:extLst>
            <a:ext uri="{FF2B5EF4-FFF2-40B4-BE49-F238E27FC236}">
              <a16:creationId xmlns:a16="http://schemas.microsoft.com/office/drawing/2014/main" id="{57EF6514-570C-4835-806F-B27AB54207E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5" name="Text Box 2176">
          <a:extLst>
            <a:ext uri="{FF2B5EF4-FFF2-40B4-BE49-F238E27FC236}">
              <a16:creationId xmlns:a16="http://schemas.microsoft.com/office/drawing/2014/main" id="{B63A5031-0AB7-49A6-8685-7DAE9E501DB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6" name="Text Box 2177">
          <a:extLst>
            <a:ext uri="{FF2B5EF4-FFF2-40B4-BE49-F238E27FC236}">
              <a16:creationId xmlns:a16="http://schemas.microsoft.com/office/drawing/2014/main" id="{2DE39A7E-6A47-4A75-907F-70D855ED20E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7" name="Text Box 2178">
          <a:extLst>
            <a:ext uri="{FF2B5EF4-FFF2-40B4-BE49-F238E27FC236}">
              <a16:creationId xmlns:a16="http://schemas.microsoft.com/office/drawing/2014/main" id="{E517F8AD-82F8-4ED8-995D-0C29A8398FF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8" name="Text Box 2179">
          <a:extLst>
            <a:ext uri="{FF2B5EF4-FFF2-40B4-BE49-F238E27FC236}">
              <a16:creationId xmlns:a16="http://schemas.microsoft.com/office/drawing/2014/main" id="{6420CFDC-E132-4FDB-9FED-4F258AEA6E6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799" name="Text Box 2180">
          <a:extLst>
            <a:ext uri="{FF2B5EF4-FFF2-40B4-BE49-F238E27FC236}">
              <a16:creationId xmlns:a16="http://schemas.microsoft.com/office/drawing/2014/main" id="{2B9DB547-BF38-4F12-915B-353F28381EC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0" name="Text Box 2181">
          <a:extLst>
            <a:ext uri="{FF2B5EF4-FFF2-40B4-BE49-F238E27FC236}">
              <a16:creationId xmlns:a16="http://schemas.microsoft.com/office/drawing/2014/main" id="{3C48B208-05CF-497B-B196-769FA873B33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1" name="Text Box 2182">
          <a:extLst>
            <a:ext uri="{FF2B5EF4-FFF2-40B4-BE49-F238E27FC236}">
              <a16:creationId xmlns:a16="http://schemas.microsoft.com/office/drawing/2014/main" id="{0A748F7B-2301-4166-9105-9B78147055A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2" name="Text Box 2183">
          <a:extLst>
            <a:ext uri="{FF2B5EF4-FFF2-40B4-BE49-F238E27FC236}">
              <a16:creationId xmlns:a16="http://schemas.microsoft.com/office/drawing/2014/main" id="{E11DE6E2-1459-4314-BD37-9BF7F6366F7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3" name="Text Box 2184">
          <a:extLst>
            <a:ext uri="{FF2B5EF4-FFF2-40B4-BE49-F238E27FC236}">
              <a16:creationId xmlns:a16="http://schemas.microsoft.com/office/drawing/2014/main" id="{DC1C2FE8-DD62-4D31-874A-46CA3797630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4" name="Text Box 2185">
          <a:extLst>
            <a:ext uri="{FF2B5EF4-FFF2-40B4-BE49-F238E27FC236}">
              <a16:creationId xmlns:a16="http://schemas.microsoft.com/office/drawing/2014/main" id="{7B4BE4F8-E952-4A8A-9FDA-30A06DAB6AA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5" name="Text Box 2186">
          <a:extLst>
            <a:ext uri="{FF2B5EF4-FFF2-40B4-BE49-F238E27FC236}">
              <a16:creationId xmlns:a16="http://schemas.microsoft.com/office/drawing/2014/main" id="{514EE254-B70D-4132-96A3-5A8459347DD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6" name="Text Box 2187">
          <a:extLst>
            <a:ext uri="{FF2B5EF4-FFF2-40B4-BE49-F238E27FC236}">
              <a16:creationId xmlns:a16="http://schemas.microsoft.com/office/drawing/2014/main" id="{5B6FC5C1-4B0E-4C3D-A4ED-E6C46CA7153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7" name="Text Box 2188">
          <a:extLst>
            <a:ext uri="{FF2B5EF4-FFF2-40B4-BE49-F238E27FC236}">
              <a16:creationId xmlns:a16="http://schemas.microsoft.com/office/drawing/2014/main" id="{CFC00FCB-CBEB-4A8E-B459-4FBF612ABF2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8" name="Text Box 2189">
          <a:extLst>
            <a:ext uri="{FF2B5EF4-FFF2-40B4-BE49-F238E27FC236}">
              <a16:creationId xmlns:a16="http://schemas.microsoft.com/office/drawing/2014/main" id="{CB8D2C3F-4311-41C0-BCE4-6EFA7BA076A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09" name="Text Box 2190">
          <a:extLst>
            <a:ext uri="{FF2B5EF4-FFF2-40B4-BE49-F238E27FC236}">
              <a16:creationId xmlns:a16="http://schemas.microsoft.com/office/drawing/2014/main" id="{79909BC9-BA54-4D21-9298-E921FB5BC6F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0" name="Text Box 2191">
          <a:extLst>
            <a:ext uri="{FF2B5EF4-FFF2-40B4-BE49-F238E27FC236}">
              <a16:creationId xmlns:a16="http://schemas.microsoft.com/office/drawing/2014/main" id="{29789890-B325-40B1-99BD-AFC3DE3FD0E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1" name="Text Box 2192">
          <a:extLst>
            <a:ext uri="{FF2B5EF4-FFF2-40B4-BE49-F238E27FC236}">
              <a16:creationId xmlns:a16="http://schemas.microsoft.com/office/drawing/2014/main" id="{308F33AA-3C17-4B6E-B30C-F3416F03DE4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2" name="Text Box 2193">
          <a:extLst>
            <a:ext uri="{FF2B5EF4-FFF2-40B4-BE49-F238E27FC236}">
              <a16:creationId xmlns:a16="http://schemas.microsoft.com/office/drawing/2014/main" id="{AA4B4928-6C7E-4FBC-B64C-B297A1AAC85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3" name="Text Box 2194">
          <a:extLst>
            <a:ext uri="{FF2B5EF4-FFF2-40B4-BE49-F238E27FC236}">
              <a16:creationId xmlns:a16="http://schemas.microsoft.com/office/drawing/2014/main" id="{9B188118-059A-4AE9-AE53-0168F2C1603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4" name="Text Box 2195">
          <a:extLst>
            <a:ext uri="{FF2B5EF4-FFF2-40B4-BE49-F238E27FC236}">
              <a16:creationId xmlns:a16="http://schemas.microsoft.com/office/drawing/2014/main" id="{10288A39-F007-45FA-B132-B79990F4E00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5" name="Text Box 2196">
          <a:extLst>
            <a:ext uri="{FF2B5EF4-FFF2-40B4-BE49-F238E27FC236}">
              <a16:creationId xmlns:a16="http://schemas.microsoft.com/office/drawing/2014/main" id="{971C494A-C6C7-4B50-8F43-322C4F74698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6" name="Text Box 2197">
          <a:extLst>
            <a:ext uri="{FF2B5EF4-FFF2-40B4-BE49-F238E27FC236}">
              <a16:creationId xmlns:a16="http://schemas.microsoft.com/office/drawing/2014/main" id="{9C0ECD80-3441-4813-87E9-D78E7029CAE6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7" name="Text Box 2198">
          <a:extLst>
            <a:ext uri="{FF2B5EF4-FFF2-40B4-BE49-F238E27FC236}">
              <a16:creationId xmlns:a16="http://schemas.microsoft.com/office/drawing/2014/main" id="{3EEE364D-25C3-4F38-A502-2ABE24F59B5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8" name="Text Box 2199">
          <a:extLst>
            <a:ext uri="{FF2B5EF4-FFF2-40B4-BE49-F238E27FC236}">
              <a16:creationId xmlns:a16="http://schemas.microsoft.com/office/drawing/2014/main" id="{30F993F7-7CAE-4E1D-BE02-FD4C25445C4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19" name="Text Box 2200">
          <a:extLst>
            <a:ext uri="{FF2B5EF4-FFF2-40B4-BE49-F238E27FC236}">
              <a16:creationId xmlns:a16="http://schemas.microsoft.com/office/drawing/2014/main" id="{81F92F7E-9F06-40D3-B73E-5E0B5437727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0" name="Text Box 2201">
          <a:extLst>
            <a:ext uri="{FF2B5EF4-FFF2-40B4-BE49-F238E27FC236}">
              <a16:creationId xmlns:a16="http://schemas.microsoft.com/office/drawing/2014/main" id="{20CD31CA-D2BF-40C0-A705-350F893B158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1" name="Text Box 2202">
          <a:extLst>
            <a:ext uri="{FF2B5EF4-FFF2-40B4-BE49-F238E27FC236}">
              <a16:creationId xmlns:a16="http://schemas.microsoft.com/office/drawing/2014/main" id="{284471CA-FA76-40CD-BF2E-7A5F317D3E2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2" name="Text Box 2203">
          <a:extLst>
            <a:ext uri="{FF2B5EF4-FFF2-40B4-BE49-F238E27FC236}">
              <a16:creationId xmlns:a16="http://schemas.microsoft.com/office/drawing/2014/main" id="{A3ED5056-A7BA-42C2-9E27-9D604084A92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3" name="Text Box 2204">
          <a:extLst>
            <a:ext uri="{FF2B5EF4-FFF2-40B4-BE49-F238E27FC236}">
              <a16:creationId xmlns:a16="http://schemas.microsoft.com/office/drawing/2014/main" id="{C423EB35-7669-489C-80F6-4C3BEA2C2D5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4" name="Text Box 2205">
          <a:extLst>
            <a:ext uri="{FF2B5EF4-FFF2-40B4-BE49-F238E27FC236}">
              <a16:creationId xmlns:a16="http://schemas.microsoft.com/office/drawing/2014/main" id="{503BAE05-337A-4A57-83D6-DFB9E13695B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5" name="Text Box 2206">
          <a:extLst>
            <a:ext uri="{FF2B5EF4-FFF2-40B4-BE49-F238E27FC236}">
              <a16:creationId xmlns:a16="http://schemas.microsoft.com/office/drawing/2014/main" id="{F9BD652A-0BA0-421C-9712-62B5FBC98F6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6" name="Text Box 2207">
          <a:extLst>
            <a:ext uri="{FF2B5EF4-FFF2-40B4-BE49-F238E27FC236}">
              <a16:creationId xmlns:a16="http://schemas.microsoft.com/office/drawing/2014/main" id="{667EF2D5-BE88-4C81-B71B-7510C15F641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7" name="Text Box 2208">
          <a:extLst>
            <a:ext uri="{FF2B5EF4-FFF2-40B4-BE49-F238E27FC236}">
              <a16:creationId xmlns:a16="http://schemas.microsoft.com/office/drawing/2014/main" id="{D405FC9A-F2A0-4C9D-A6B6-C60F892F5D03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8" name="Text Box 2209">
          <a:extLst>
            <a:ext uri="{FF2B5EF4-FFF2-40B4-BE49-F238E27FC236}">
              <a16:creationId xmlns:a16="http://schemas.microsoft.com/office/drawing/2014/main" id="{1E20AF65-C10B-49B1-BACF-31DDE34B0D04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29" name="Text Box 2210">
          <a:extLst>
            <a:ext uri="{FF2B5EF4-FFF2-40B4-BE49-F238E27FC236}">
              <a16:creationId xmlns:a16="http://schemas.microsoft.com/office/drawing/2014/main" id="{799F8A65-4193-4C64-9766-510BFC01D2E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0" name="Text Box 2211">
          <a:extLst>
            <a:ext uri="{FF2B5EF4-FFF2-40B4-BE49-F238E27FC236}">
              <a16:creationId xmlns:a16="http://schemas.microsoft.com/office/drawing/2014/main" id="{59B85B58-7A24-4C9E-9041-4F8C03A5289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1" name="Text Box 2212">
          <a:extLst>
            <a:ext uri="{FF2B5EF4-FFF2-40B4-BE49-F238E27FC236}">
              <a16:creationId xmlns:a16="http://schemas.microsoft.com/office/drawing/2014/main" id="{705C44E1-164B-4760-90F5-0D7D12BC2B5D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2" name="Text Box 2213">
          <a:extLst>
            <a:ext uri="{FF2B5EF4-FFF2-40B4-BE49-F238E27FC236}">
              <a16:creationId xmlns:a16="http://schemas.microsoft.com/office/drawing/2014/main" id="{1619A792-DE10-409C-BE2A-9F3B70A66F5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3" name="Text Box 2214">
          <a:extLst>
            <a:ext uri="{FF2B5EF4-FFF2-40B4-BE49-F238E27FC236}">
              <a16:creationId xmlns:a16="http://schemas.microsoft.com/office/drawing/2014/main" id="{89411397-6446-445C-8E8B-DEBE23D10702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4" name="Text Box 2215">
          <a:extLst>
            <a:ext uri="{FF2B5EF4-FFF2-40B4-BE49-F238E27FC236}">
              <a16:creationId xmlns:a16="http://schemas.microsoft.com/office/drawing/2014/main" id="{076BA46A-B666-48C3-AADB-6540089EFB48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5" name="Text Box 2216">
          <a:extLst>
            <a:ext uri="{FF2B5EF4-FFF2-40B4-BE49-F238E27FC236}">
              <a16:creationId xmlns:a16="http://schemas.microsoft.com/office/drawing/2014/main" id="{F66B554D-2518-4723-BF7F-7357F1F7506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6" name="Text Box 2217">
          <a:extLst>
            <a:ext uri="{FF2B5EF4-FFF2-40B4-BE49-F238E27FC236}">
              <a16:creationId xmlns:a16="http://schemas.microsoft.com/office/drawing/2014/main" id="{9684EA87-C2F9-4687-BD8F-DFD24462EC4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7" name="Text Box 2218">
          <a:extLst>
            <a:ext uri="{FF2B5EF4-FFF2-40B4-BE49-F238E27FC236}">
              <a16:creationId xmlns:a16="http://schemas.microsoft.com/office/drawing/2014/main" id="{BBF7FF82-15FB-457B-B2E1-7F2EDFC8841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8" name="Text Box 2219">
          <a:extLst>
            <a:ext uri="{FF2B5EF4-FFF2-40B4-BE49-F238E27FC236}">
              <a16:creationId xmlns:a16="http://schemas.microsoft.com/office/drawing/2014/main" id="{FF0FAFF9-9268-4918-898E-A23D80BC4001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39" name="Text Box 2220">
          <a:extLst>
            <a:ext uri="{FF2B5EF4-FFF2-40B4-BE49-F238E27FC236}">
              <a16:creationId xmlns:a16="http://schemas.microsoft.com/office/drawing/2014/main" id="{11C6E17E-0C2C-4BA9-9428-C79B80E05050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0" name="Text Box 2221">
          <a:extLst>
            <a:ext uri="{FF2B5EF4-FFF2-40B4-BE49-F238E27FC236}">
              <a16:creationId xmlns:a16="http://schemas.microsoft.com/office/drawing/2014/main" id="{615390E8-BDC6-4204-92D0-0C763879940B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1" name="Text Box 2222">
          <a:extLst>
            <a:ext uri="{FF2B5EF4-FFF2-40B4-BE49-F238E27FC236}">
              <a16:creationId xmlns:a16="http://schemas.microsoft.com/office/drawing/2014/main" id="{EF726F01-ED13-4DF5-B0A9-EB65F38B64BC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2" name="Text Box 2223">
          <a:extLst>
            <a:ext uri="{FF2B5EF4-FFF2-40B4-BE49-F238E27FC236}">
              <a16:creationId xmlns:a16="http://schemas.microsoft.com/office/drawing/2014/main" id="{9FFE03C6-CC81-427E-8449-01DB652E527A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3" name="Text Box 2224">
          <a:extLst>
            <a:ext uri="{FF2B5EF4-FFF2-40B4-BE49-F238E27FC236}">
              <a16:creationId xmlns:a16="http://schemas.microsoft.com/office/drawing/2014/main" id="{224FE295-DBFA-41B0-B517-612127842755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4" name="Text Box 2225">
          <a:extLst>
            <a:ext uri="{FF2B5EF4-FFF2-40B4-BE49-F238E27FC236}">
              <a16:creationId xmlns:a16="http://schemas.microsoft.com/office/drawing/2014/main" id="{573D8E46-7C94-4443-8126-75C4DDE6AB4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5" name="Text Box 2226">
          <a:extLst>
            <a:ext uri="{FF2B5EF4-FFF2-40B4-BE49-F238E27FC236}">
              <a16:creationId xmlns:a16="http://schemas.microsoft.com/office/drawing/2014/main" id="{F3AD63CF-9AEB-4BFF-987C-D63935342A69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6" name="Text Box 2227">
          <a:extLst>
            <a:ext uri="{FF2B5EF4-FFF2-40B4-BE49-F238E27FC236}">
              <a16:creationId xmlns:a16="http://schemas.microsoft.com/office/drawing/2014/main" id="{E2FE1295-57D7-4049-BAEF-E05B336EBB9E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231</xdr:row>
      <xdr:rowOff>0</xdr:rowOff>
    </xdr:from>
    <xdr:ext cx="76200" cy="165100"/>
    <xdr:sp macro="" textlink="">
      <xdr:nvSpPr>
        <xdr:cNvPr id="1847" name="Text Box 2228">
          <a:extLst>
            <a:ext uri="{FF2B5EF4-FFF2-40B4-BE49-F238E27FC236}">
              <a16:creationId xmlns:a16="http://schemas.microsoft.com/office/drawing/2014/main" id="{50DBBEC9-F13C-4860-A31D-4A1696A4A35F}"/>
            </a:ext>
          </a:extLst>
        </xdr:cNvPr>
        <xdr:cNvSpPr txBox="1">
          <a:spLocks noChangeArrowheads="1"/>
        </xdr:cNvSpPr>
      </xdr:nvSpPr>
      <xdr:spPr bwMode="auto">
        <a:xfrm>
          <a:off x="320040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48" name="Text Box 2229">
          <a:extLst>
            <a:ext uri="{FF2B5EF4-FFF2-40B4-BE49-F238E27FC236}">
              <a16:creationId xmlns:a16="http://schemas.microsoft.com/office/drawing/2014/main" id="{678B7381-F8E3-4DEE-B9E1-C4B1D569E0DB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49" name="Text Box 2230">
          <a:extLst>
            <a:ext uri="{FF2B5EF4-FFF2-40B4-BE49-F238E27FC236}">
              <a16:creationId xmlns:a16="http://schemas.microsoft.com/office/drawing/2014/main" id="{10492546-A491-4086-B4B1-E4FBE810A1B0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0" name="Text Box 2231">
          <a:extLst>
            <a:ext uri="{FF2B5EF4-FFF2-40B4-BE49-F238E27FC236}">
              <a16:creationId xmlns:a16="http://schemas.microsoft.com/office/drawing/2014/main" id="{8BD0D154-FF7F-472D-A4B5-7159BA36B91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1" name="Text Box 2232">
          <a:extLst>
            <a:ext uri="{FF2B5EF4-FFF2-40B4-BE49-F238E27FC236}">
              <a16:creationId xmlns:a16="http://schemas.microsoft.com/office/drawing/2014/main" id="{376E9294-D627-46ED-AF30-3646B7E974B7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2" name="Text Box 2233">
          <a:extLst>
            <a:ext uri="{FF2B5EF4-FFF2-40B4-BE49-F238E27FC236}">
              <a16:creationId xmlns:a16="http://schemas.microsoft.com/office/drawing/2014/main" id="{6BE2852B-7A1D-462C-83B3-A20D005CC6D8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3" name="Text Box 2234">
          <a:extLst>
            <a:ext uri="{FF2B5EF4-FFF2-40B4-BE49-F238E27FC236}">
              <a16:creationId xmlns:a16="http://schemas.microsoft.com/office/drawing/2014/main" id="{15BF7898-3B42-48FF-A79B-FC58B209C26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4" name="Text Box 2235">
          <a:extLst>
            <a:ext uri="{FF2B5EF4-FFF2-40B4-BE49-F238E27FC236}">
              <a16:creationId xmlns:a16="http://schemas.microsoft.com/office/drawing/2014/main" id="{2C8EAA81-D6FF-40E6-9D08-C4F49334FC8C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5" name="Text Box 2236">
          <a:extLst>
            <a:ext uri="{FF2B5EF4-FFF2-40B4-BE49-F238E27FC236}">
              <a16:creationId xmlns:a16="http://schemas.microsoft.com/office/drawing/2014/main" id="{2C325D05-C174-496F-93B7-511C5BB10C82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6" name="Text Box 2237">
          <a:extLst>
            <a:ext uri="{FF2B5EF4-FFF2-40B4-BE49-F238E27FC236}">
              <a16:creationId xmlns:a16="http://schemas.microsoft.com/office/drawing/2014/main" id="{6461EDA3-A89E-48E5-A93B-FBA50BEBEA9A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7" name="Text Box 2238">
          <a:extLst>
            <a:ext uri="{FF2B5EF4-FFF2-40B4-BE49-F238E27FC236}">
              <a16:creationId xmlns:a16="http://schemas.microsoft.com/office/drawing/2014/main" id="{908F16BC-54B2-4761-861E-CC66B8E4A174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8" name="Text Box 2239">
          <a:extLst>
            <a:ext uri="{FF2B5EF4-FFF2-40B4-BE49-F238E27FC236}">
              <a16:creationId xmlns:a16="http://schemas.microsoft.com/office/drawing/2014/main" id="{3D39FEFF-8942-4B28-8FE9-0746EE6A427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59" name="Text Box 2240">
          <a:extLst>
            <a:ext uri="{FF2B5EF4-FFF2-40B4-BE49-F238E27FC236}">
              <a16:creationId xmlns:a16="http://schemas.microsoft.com/office/drawing/2014/main" id="{348DAA64-55CC-4E63-8A8B-06A6FA9F1F4D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60" name="Text Box 2241">
          <a:extLst>
            <a:ext uri="{FF2B5EF4-FFF2-40B4-BE49-F238E27FC236}">
              <a16:creationId xmlns:a16="http://schemas.microsoft.com/office/drawing/2014/main" id="{77D52523-06E2-45F5-BC77-3CC61EBED145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885825</xdr:colOff>
      <xdr:row>231</xdr:row>
      <xdr:rowOff>0</xdr:rowOff>
    </xdr:from>
    <xdr:ext cx="76200" cy="165100"/>
    <xdr:sp macro="" textlink="">
      <xdr:nvSpPr>
        <xdr:cNvPr id="1861" name="Text Box 2242">
          <a:extLst>
            <a:ext uri="{FF2B5EF4-FFF2-40B4-BE49-F238E27FC236}">
              <a16:creationId xmlns:a16="http://schemas.microsoft.com/office/drawing/2014/main" id="{BE610274-D93F-4E8C-B16D-740CABE51FA1}"/>
            </a:ext>
          </a:extLst>
        </xdr:cNvPr>
        <xdr:cNvSpPr txBox="1">
          <a:spLocks noChangeArrowheads="1"/>
        </xdr:cNvSpPr>
      </xdr:nvSpPr>
      <xdr:spPr bwMode="auto">
        <a:xfrm>
          <a:off x="1238250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862" name="Text Box 2243">
          <a:extLst>
            <a:ext uri="{FF2B5EF4-FFF2-40B4-BE49-F238E27FC236}">
              <a16:creationId xmlns:a16="http://schemas.microsoft.com/office/drawing/2014/main" id="{C74ABBB0-BEC4-4D2E-BD3B-5E16697F5A72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863" name="Text Box 2244">
          <a:extLst>
            <a:ext uri="{FF2B5EF4-FFF2-40B4-BE49-F238E27FC236}">
              <a16:creationId xmlns:a16="http://schemas.microsoft.com/office/drawing/2014/main" id="{FAEAD4F0-8AA2-4077-9D21-0BAA7CF61685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864" name="Text Box 2245">
          <a:extLst>
            <a:ext uri="{FF2B5EF4-FFF2-40B4-BE49-F238E27FC236}">
              <a16:creationId xmlns:a16="http://schemas.microsoft.com/office/drawing/2014/main" id="{0DD6FEAD-2122-42C0-B5E1-06964400A9B0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876300</xdr:colOff>
      <xdr:row>231</xdr:row>
      <xdr:rowOff>0</xdr:rowOff>
    </xdr:from>
    <xdr:ext cx="76200" cy="165100"/>
    <xdr:sp macro="" textlink="">
      <xdr:nvSpPr>
        <xdr:cNvPr id="1865" name="Text Box 2246">
          <a:extLst>
            <a:ext uri="{FF2B5EF4-FFF2-40B4-BE49-F238E27FC236}">
              <a16:creationId xmlns:a16="http://schemas.microsoft.com/office/drawing/2014/main" id="{E2E6427C-E92F-4272-B584-F6422B8134DA}"/>
            </a:ext>
          </a:extLst>
        </xdr:cNvPr>
        <xdr:cNvSpPr txBox="1">
          <a:spLocks noChangeArrowheads="1"/>
        </xdr:cNvSpPr>
      </xdr:nvSpPr>
      <xdr:spPr bwMode="auto">
        <a:xfrm>
          <a:off x="1228725" y="8998267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" name="Text Box 16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" name="Text Box 161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" name="Text Box 161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" name="Text Box 161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" name="Text Box 16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" name="Text Box 162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8" name="Text Box 162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9" name="Text Box 162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0" name="Text Box 162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1" name="Text Box 162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2" name="Text Box 162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3" name="Text Box 162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4" name="Text Box 1628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5" name="Text Box 162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" name="Text Box 163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" name="Text Box 163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" name="Text Box 163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" name="Text Box 163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" name="Text Box 163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" name="Text Box 1635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" name="Text Box 163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" name="Text Box 1637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4" name="Text Box 1638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5" name="Text Box 1639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" name="Text Box 1640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" name="Text Box 164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" name="Text Box 164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" name="Text Box 16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" name="Text Box 164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" name="Text Box 1645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" name="Text Box 1646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" name="Text Box 1647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4" name="Text Box 1648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5" name="Text Box 1649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" name="Text Box 1650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" name="Text Box 165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" name="Text Box 165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" name="Text Box 165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" name="Text Box 1654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1" name="Text Box 1655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2" name="Text Box 1656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3" name="Text Box 1657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" name="Text Box 1658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" name="Text Box 1659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" name="Text Box 1660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" name="Text Box 166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" name="Text Box 166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" name="Text Box 166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" name="Text Box 1664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1" name="Text Box 1665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2" name="Text Box 1666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3" name="Text Box 1667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" name="Text Box 1668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" name="Text Box 1669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" name="Text Box 1670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" name="Text Box 167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" name="Text Box 167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" name="Text Box 167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" name="Text Box 1674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1" name="Text Box 1675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2" name="Text Box 167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3" name="Text Box 167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4" name="Text Box 1678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5" name="Text Box 1679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6" name="Text Box 168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7" name="Text Box 168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8" name="Text Box 168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9" name="Text Box 1683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0" name="Text Box 1684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1" name="Text Box 1685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2" name="Text Box 1686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3" name="Text Box 1687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4" name="Text Box 1688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5" name="Text Box 1689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6" name="Text Box 169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7" name="Text Box 169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8" name="Text Box 169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79" name="Text Box 1693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0" name="Text Box 1694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1" name="Text Box 1695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2" name="Text Box 1696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3" name="Text Box 1697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4" name="Text Box 1698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5" name="Text Box 1699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6" name="Text Box 1700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7" name="Text Box 170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8" name="Text Box 170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89" name="Text Box 1703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0" name="Text Box 1704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1" name="Text Box 1705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2" name="Text Box 1706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3" name="Text Box 1707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4" name="Text Box 170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5" name="Text Box 1709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6" name="Text Box 171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7" name="Text Box 171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8" name="Text Box 171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99" name="Text Box 1713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0" name="Text Box 1714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1" name="Text Box 1715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2" name="Text Box 171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3" name="Text Box 1717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4" name="Text Box 1718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5" name="Text Box 1719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6" name="Text Box 172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7" name="Text Box 172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8" name="Text Box 172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09" name="Text Box 1723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0" name="Text Box 1724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1" name="Text Box 1725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2" name="Text Box 172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3" name="Text Box 1727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4" name="Text Box 1728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5" name="Text Box 1729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6" name="Text Box 1730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7" name="Text Box 173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8" name="Text Box 173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19" name="Text Box 1733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0" name="Text Box 1734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1" name="Text Box 1735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2" name="Text Box 173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3" name="Text Box 1737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4" name="Text Box 1738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5" name="Text Box 1739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6" name="Text Box 174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7" name="Text Box 174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8" name="Text Box 174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29" name="Text Box 1743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0" name="Text Box 1744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1" name="Text Box 174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2" name="Text Box 17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3" name="Text Box 1747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4" name="Text Box 174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5" name="Text Box 174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6" name="Text Box 175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7" name="Text Box 175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8" name="Text Box 175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39" name="Text Box 175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0" name="Text Box 1754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1" name="Text Box 1755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2" name="Text Box 175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3" name="Text Box 1757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4" name="Text Box 175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5" name="Text Box 175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6" name="Text Box 176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7" name="Text Box 176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8" name="Text Box 176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49" name="Text Box 176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0" name="Text Box 1764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1" name="Text Box 1765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2" name="Text Box 176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3" name="Text Box 1767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4" name="Text Box 17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5" name="Text Box 17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6" name="Text Box 17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7" name="Text Box 17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8" name="Text Box 17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59" name="Text Box 17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60" name="Text Box 1774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161" name="Text Box 1775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2" name="Text Box 177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3" name="Text Box 1777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4" name="Text Box 1778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5" name="Text Box 1779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6" name="Text Box 1780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7" name="Text Box 178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8" name="Text Box 178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69" name="Text Box 1783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0" name="Text Box 1784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1" name="Text Box 178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2" name="Text Box 178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3" name="Text Box 1787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4" name="Text Box 1788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5" name="Text Box 1789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6" name="Text Box 1790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7" name="Text Box 179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8" name="Text Box 179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79" name="Text Box 179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0" name="Text Box 1794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1" name="Text Box 1795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2" name="Text Box 179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3" name="Text Box 1797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4" name="Text Box 1798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5" name="Text Box 1799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6" name="Text Box 1800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7" name="Text Box 180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8" name="Text Box 1802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89" name="Text Box 180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0" name="Text Box 1804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1" name="Text Box 1805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2" name="Text Box 1806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3" name="Text Box 1807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4" name="Text Box 1808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5" name="Text Box 1809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6" name="Text Box 1810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7" name="Text Box 181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8" name="Text Box 1812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199" name="Text Box 181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0" name="Text Box 1814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1" name="Text Box 1815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2" name="Text Box 1816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3" name="Text Box 1817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4" name="Text Box 1818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5" name="Text Box 1819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6" name="Text Box 1820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7" name="Text Box 182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8" name="Text Box 1822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09" name="Text Box 182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0" name="Text Box 1824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1" name="Text Box 1825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2" name="Text Box 1826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3" name="Text Box 1827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4" name="Text Box 1828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5" name="Text Box 1829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6" name="Text Box 1830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7" name="Text Box 183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8" name="Text Box 1832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19" name="Text Box 183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0" name="Text Box 1834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1" name="Text Box 1835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2" name="Text Box 1836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3" name="Text Box 1837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4" name="Text Box 1838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5" name="Text Box 1839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6" name="Text Box 1840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7" name="Text Box 184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8" name="Text Box 184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29" name="Text Box 18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0" name="Text Box 1844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1" name="Text Box 1845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2" name="Text Box 1846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3" name="Text Box 1847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4" name="Text Box 1848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5" name="Text Box 1849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6" name="Text Box 1850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7" name="Text Box 185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8" name="Text Box 185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39" name="Text Box 185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0" name="Text Box 1854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1" name="Text Box 1855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2" name="Text Box 1856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3" name="Text Box 1857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4" name="Text Box 1858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5" name="Text Box 1859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6" name="Text Box 1860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7" name="Text Box 186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8" name="Text Box 1862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49" name="Text Box 1863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50" name="Text Box 1864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51" name="Text Box 1865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52" name="Text Box 1866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253" name="Text Box 1867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254" name="Text Box 1868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255" name="Text Box 1869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256" name="Text Box 1870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257" name="Text Box 187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1" name="Text Box 1876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2" name="Text Box 1877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3" name="Text Box 1878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4" name="Text Box 1879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5" name="Text Box 1880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6" name="Text Box 188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7" name="Text Box 1882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8" name="Text Box 1883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69" name="Text Box 1884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0" name="Text Box 188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1" name="Text Box 1886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2" name="Text Box 1887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3" name="Text Box 1888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4" name="Text Box 1889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5" name="Text Box 1890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6" name="Text Box 189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7" name="Text Box 1892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8" name="Text Box 1893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79" name="Text Box 1894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0" name="Text Box 1895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1" name="Text Box 1896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2" name="Text Box 1897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3" name="Text Box 1898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4" name="Text Box 1899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5" name="Text Box 190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6" name="Text Box 190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7" name="Text Box 190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8" name="Text Box 1903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89" name="Text Box 1904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0" name="Text Box 1905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1" name="Text Box 190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2" name="Text Box 1907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3" name="Text Box 1908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4" name="Text Box 1909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5" name="Text Box 1910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6" name="Text Box 191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7" name="Text Box 191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8" name="Text Box 1913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299" name="Text Box 1914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0" name="Text Box 1915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1" name="Text Box 191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2" name="Text Box 1917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3" name="Text Box 1918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4" name="Text Box 1919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5" name="Text Box 1920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6" name="Text Box 192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7" name="Text Box 1922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8" name="Text Box 1923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09" name="Text Box 1924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0" name="Text Box 1925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1" name="Text Box 1926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2" name="Text Box 1927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3" name="Text Box 1928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4" name="Text Box 1929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5" name="Text Box 1930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6" name="Text Box 193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7" name="Text Box 1932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8" name="Text Box 1933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19" name="Text Box 1934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0" name="Text Box 1935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1" name="Text Box 1936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2" name="Text Box 1937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3" name="Text Box 1938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4" name="Text Box 1939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5" name="Text Box 1940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6" name="Text Box 194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7" name="Text Box 194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8" name="Text Box 1943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29" name="Text Box 1944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0" name="Text Box 1945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1" name="Text Box 1946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2" name="Text Box 1947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3" name="Text Box 1948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4" name="Text Box 1949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5" name="Text Box 1950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6" name="Text Box 195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7" name="Text Box 1952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38" name="Text Box 1953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39" name="Text Box 1954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0" name="Text Box 1955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1" name="Text Box 1956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2" name="Text Box 1957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3" name="Text Box 1958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4" name="Text Box 1959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5" name="Text Box 1960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6" name="Text Box 196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7" name="Text Box 1962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8" name="Text Box 1963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49" name="Text Box 196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50" name="Text Box 1965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51" name="Text Box 1966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352" name="Text Box 1967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353" name="Text Box 1968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354" name="Text Box 1969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355" name="Text Box 1970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356" name="Text Box 197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1" name="Text Box 1976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2" name="Text Box 1977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3" name="Text Box 1978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4" name="Text Box 1979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5" name="Text Box 1980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6" name="Text Box 198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7" name="Text Box 1982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8" name="Text Box 1983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69" name="Text Box 1984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0" name="Text Box 1985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1" name="Text Box 1986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2" name="Text Box 1987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3" name="Text Box 1988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4" name="Text Box 1989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5" name="Text Box 1990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6" name="Text Box 199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7" name="Text Box 1992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8" name="Text Box 1993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79" name="Text Box 1994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0" name="Text Box 1995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1" name="Text Box 1996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2" name="Text Box 1997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3" name="Text Box 1998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4" name="Text Box 1999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5" name="Text Box 2000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6" name="Text Box 200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7" name="Text Box 2002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8" name="Text Box 2003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89" name="Text Box 200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0" name="Text Box 2005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1" name="Text Box 2006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2" name="Text Box 2007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3" name="Text Box 2008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4" name="Text Box 2009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5" name="Text Box 2010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6" name="Text Box 201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7" name="Text Box 2012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8" name="Text Box 2013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399" name="Text Box 2014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0" name="Text Box 2015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1" name="Text Box 2016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2" name="Text Box 2017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3" name="Text Box 2018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4" name="Text Box 2019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5" name="Text Box 2020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6" name="Text Box 202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7" name="Text Box 2022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8" name="Text Box 2023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09" name="Text Box 2024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10" name="Text Box 2025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11" name="Text Box 2026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12" name="Text Box 2027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13" name="Text Box 2028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4" name="Text Box 2029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5" name="Text Box 203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6" name="Text Box 203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7" name="Text Box 2032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8" name="Text Box 2033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19" name="Text Box 2034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0" name="Text Box 2035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1" name="Text Box 2036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2" name="Text Box 2037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3" name="Text Box 2038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4" name="Text Box 2039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5" name="Text Box 204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6" name="Text Box 204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427" name="Text Box 2042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428" name="Text Box 2043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429" name="Text Box 2044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430" name="Text Box 2045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431" name="Text Box 2046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36" name="Text Box 205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37" name="Text Box 2052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38" name="Text Box 2053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39" name="Text Box 2054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0" name="Text Box 2055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1" name="Text Box 2056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2" name="Text Box 2057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3" name="Text Box 2058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4" name="Text Box 2059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5" name="Text Box 206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6" name="Text Box 206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7" name="Text Box 2062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8" name="Text Box 2063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49" name="Text Box 2064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0" name="Text Box 2065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1" name="Text Box 2066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2" name="Text Box 2067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3" name="Text Box 2068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4" name="Text Box 2069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5" name="Text Box 207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6" name="Text Box 207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7" name="Text Box 2072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8" name="Text Box 2073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59" name="Text Box 2074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0" name="Text Box 2075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1" name="Text Box 2076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2" name="Text Box 2077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3" name="Text Box 2078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4" name="Text Box 2079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5" name="Text Box 208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6" name="Text Box 208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7" name="Text Box 2082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8" name="Text Box 2083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69" name="Text Box 2084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0" name="Text Box 2085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1" name="Text Box 2086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2" name="Text Box 2087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3" name="Text Box 2088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4" name="Text Box 2089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5" name="Text Box 209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6" name="Text Box 209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7" name="Text Box 2092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8" name="Text Box 2093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79" name="Text Box 209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0" name="Text Box 2095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1" name="Text Box 2096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2" name="Text Box 2097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3" name="Text Box 2098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4" name="Text Box 2099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5" name="Text Box 210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6" name="Text Box 210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7" name="Text Box 2102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8" name="Text Box 2103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89" name="Text Box 2104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0" name="Text Box 2105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1" name="Text Box 2106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2" name="Text Box 2107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3" name="Text Box 2108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4" name="Text Box 2109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5" name="Text Box 21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6" name="Text Box 211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7" name="Text Box 2112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8" name="Text Box 2113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499" name="Text Box 2114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0" name="Text Box 2115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1" name="Text Box 2116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2" name="Text Box 2117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3" name="Text Box 2118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4" name="Text Box 2119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5" name="Text Box 212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6" name="Text Box 212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7" name="Text Box 2122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8" name="Text Box 2123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09" name="Text Box 2124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10" name="Text Box 2125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11" name="Text Box 2126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12" name="Text Box 2127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13" name="Text Box 2128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4" name="Text Box 2129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5" name="Text Box 2130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6" name="Text Box 213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7" name="Text Box 2132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8" name="Text Box 2133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19" name="Text Box 2134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0" name="Text Box 2135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1" name="Text Box 2136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2" name="Text Box 2137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3" name="Text Box 2138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4" name="Text Box 2139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5" name="Text Box 2140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6" name="Text Box 214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527" name="Text Box 2142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528" name="Text Box 2143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529" name="Text Box 2144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530" name="Text Box 2145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531" name="Text Box 2146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36" name="Text Box 215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37" name="Text Box 2152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38" name="Text Box 2153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39" name="Text Box 2154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0" name="Text Box 2155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1" name="Text Box 2156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2" name="Text Box 2157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3" name="Text Box 2158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4" name="Text Box 2159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5" name="Text Box 2160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6" name="Text Box 216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7" name="Text Box 2162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8" name="Text Box 2163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49" name="Text Box 2164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0" name="Text Box 2165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1" name="Text Box 2166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2" name="Text Box 2167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3" name="Text Box 2168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4" name="Text Box 2169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5" name="Text Box 217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6" name="Text Box 217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7" name="Text Box 2172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8" name="Text Box 2173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59" name="Text Box 2174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0" name="Text Box 2175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1" name="Text Box 2176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2" name="Text Box 2177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3" name="Text Box 2178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4" name="Text Box 2179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5" name="Text Box 218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6" name="Text Box 218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7" name="Text Box 2182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8" name="Text Box 2183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69" name="Text Box 218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0" name="Text Box 2185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1" name="Text Box 2186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2" name="Text Box 2187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3" name="Text Box 2188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4" name="Text Box 2189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5" name="Text Box 219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6" name="Text Box 219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7" name="Text Box 2192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8" name="Text Box 2193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79" name="Text Box 2194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0" name="Text Box 2195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1" name="Text Box 2196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2" name="Text Box 2197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3" name="Text Box 2198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4" name="Text Box 2199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5" name="Text Box 220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6" name="Text Box 220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7" name="Text Box 2202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8" name="Text Box 2203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89" name="Text Box 2204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0" name="Text Box 2205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1" name="Text Box 2206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2" name="Text Box 2207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3" name="Text Box 2208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4" name="Text Box 2209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5" name="Text Box 22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6" name="Text Box 221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7" name="Text Box 2212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8" name="Text Box 2213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599" name="Text Box 2214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0" name="Text Box 2215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1" name="Text Box 2216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2" name="Text Box 2217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3" name="Text Box 2218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4" name="Text Box 2219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5" name="Text Box 222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6" name="Text Box 222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7" name="Text Box 2222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8" name="Text Box 2223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09" name="Text Box 2224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10" name="Text Box 2225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11" name="Text Box 2226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12" name="Text Box 2227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3175</xdr:rowOff>
    </xdr:to>
    <xdr:sp macro="" textlink="">
      <xdr:nvSpPr>
        <xdr:cNvPr id="613" name="Text Box 2228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320040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4" name="Text Box 2229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5" name="Text Box 223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6" name="Text Box 223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7" name="Text Box 2232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8" name="Text Box 2233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19" name="Text Box 2234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0" name="Text Box 2235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1" name="Text Box 2236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2" name="Text Box 2237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3" name="Text Box 2238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4" name="Text Box 2239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5" name="Text Box 224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6" name="Text Box 224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885825</xdr:colOff>
      <xdr:row>0</xdr:row>
      <xdr:rowOff>0</xdr:rowOff>
    </xdr:from>
    <xdr:to>
      <xdr:col>1</xdr:col>
      <xdr:colOff>962025</xdr:colOff>
      <xdr:row>1</xdr:row>
      <xdr:rowOff>3175</xdr:rowOff>
    </xdr:to>
    <xdr:sp macro="" textlink="">
      <xdr:nvSpPr>
        <xdr:cNvPr id="627" name="Text Box 2242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1238250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628" name="Text Box 2243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629" name="Text Box 2244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630" name="Text Box 2245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1</xdr:row>
      <xdr:rowOff>3175</xdr:rowOff>
    </xdr:to>
    <xdr:sp macro="" textlink="">
      <xdr:nvSpPr>
        <xdr:cNvPr id="631" name="Text Box 2246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876300</xdr:colOff>
      <xdr:row>0</xdr:row>
      <xdr:rowOff>0</xdr:rowOff>
    </xdr:from>
    <xdr:to>
      <xdr:col>1</xdr:col>
      <xdr:colOff>952500</xdr:colOff>
      <xdr:row>6</xdr:row>
      <xdr:rowOff>136111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228725" y="64141350"/>
          <a:ext cx="76200" cy="11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"/>
  <sheetViews>
    <sheetView view="pageBreakPreview" topLeftCell="A249" zoomScaleNormal="100" zoomScaleSheetLayoutView="100" zoomScalePageLayoutView="85" workbookViewId="0">
      <selection activeCell="A249" sqref="A1:XFD1048576"/>
    </sheetView>
  </sheetViews>
  <sheetFormatPr defaultRowHeight="11.25" x14ac:dyDescent="0.2"/>
  <cols>
    <col min="1" max="1" width="5.28515625" style="185" customWidth="1"/>
    <col min="2" max="2" width="42.7109375" style="186" customWidth="1"/>
    <col min="3" max="3" width="6.7109375" style="22" customWidth="1"/>
    <col min="4" max="4" width="10.140625" style="17" customWidth="1"/>
    <col min="5" max="5" width="8.7109375" style="22" customWidth="1"/>
    <col min="6" max="6" width="10" style="22" customWidth="1"/>
    <col min="7" max="7" width="23.28515625" style="14" customWidth="1"/>
    <col min="8" max="8" width="7.7109375" style="14" customWidth="1"/>
    <col min="9" max="9" width="8.7109375" style="3" customWidth="1"/>
    <col min="10" max="16384" width="9.140625" style="3"/>
  </cols>
  <sheetData>
    <row r="1" spans="1:8" ht="18" x14ac:dyDescent="0.25">
      <c r="A1" s="191" t="s">
        <v>119</v>
      </c>
      <c r="B1" s="191"/>
      <c r="C1" s="191"/>
      <c r="D1" s="191"/>
      <c r="E1" s="191"/>
      <c r="F1" s="191"/>
    </row>
    <row r="2" spans="1:8" ht="18" x14ac:dyDescent="0.25">
      <c r="A2" s="137"/>
      <c r="B2" s="137"/>
      <c r="C2" s="137"/>
      <c r="D2" s="137"/>
      <c r="E2" s="137"/>
      <c r="F2" s="137"/>
    </row>
    <row r="3" spans="1:8" s="29" customFormat="1" ht="320.25" customHeight="1" x14ac:dyDescent="0.2">
      <c r="A3" s="30"/>
      <c r="B3" s="35" t="s">
        <v>347</v>
      </c>
      <c r="C3" s="32"/>
      <c r="D3" s="33"/>
      <c r="E3" s="34"/>
      <c r="F3" s="34"/>
      <c r="G3" s="28"/>
      <c r="H3" s="28"/>
    </row>
    <row r="4" spans="1:8" s="29" customFormat="1" ht="209.25" customHeight="1" x14ac:dyDescent="0.2">
      <c r="A4" s="30"/>
      <c r="B4" s="31" t="s">
        <v>117</v>
      </c>
      <c r="C4" s="32"/>
      <c r="D4" s="33"/>
      <c r="E4" s="34"/>
      <c r="F4" s="34"/>
      <c r="G4" s="28"/>
      <c r="H4" s="28"/>
    </row>
    <row r="5" spans="1:8" s="29" customFormat="1" ht="12.75" x14ac:dyDescent="0.2">
      <c r="A5" s="30"/>
      <c r="B5" s="31"/>
      <c r="C5" s="32"/>
      <c r="D5" s="33"/>
      <c r="E5" s="34"/>
      <c r="F5" s="34"/>
      <c r="G5" s="28"/>
      <c r="H5" s="28"/>
    </row>
    <row r="6" spans="1:8" s="29" customFormat="1" ht="12.75" x14ac:dyDescent="0.2">
      <c r="A6" s="36"/>
      <c r="B6" s="37"/>
      <c r="C6" s="32"/>
      <c r="D6" s="33"/>
      <c r="E6" s="34"/>
      <c r="F6" s="34"/>
      <c r="G6" s="38"/>
      <c r="H6" s="28"/>
    </row>
    <row r="7" spans="1:8" s="10" customFormat="1" ht="12" thickBot="1" x14ac:dyDescent="0.25">
      <c r="A7" s="11"/>
      <c r="B7" s="12"/>
      <c r="C7" s="21"/>
      <c r="D7" s="18"/>
      <c r="E7" s="21"/>
      <c r="F7" s="21"/>
      <c r="G7" s="15"/>
      <c r="H7" s="15"/>
    </row>
    <row r="8" spans="1:8" s="29" customFormat="1" ht="26.25" thickBot="1" x14ac:dyDescent="0.25">
      <c r="A8" s="26" t="s">
        <v>338</v>
      </c>
      <c r="B8" s="26" t="s">
        <v>339</v>
      </c>
      <c r="C8" s="26" t="s">
        <v>340</v>
      </c>
      <c r="D8" s="27" t="s">
        <v>341</v>
      </c>
      <c r="E8" s="26" t="s">
        <v>342</v>
      </c>
      <c r="F8" s="26" t="s">
        <v>343</v>
      </c>
      <c r="G8" s="28"/>
      <c r="H8" s="28"/>
    </row>
    <row r="9" spans="1:8" s="29" customFormat="1" ht="12.75" x14ac:dyDescent="0.2">
      <c r="A9" s="30"/>
      <c r="B9" s="31"/>
      <c r="C9" s="32"/>
      <c r="D9" s="33"/>
      <c r="E9" s="34"/>
      <c r="F9" s="34"/>
      <c r="G9" s="28"/>
      <c r="H9" s="28"/>
    </row>
    <row r="10" spans="1:8" s="29" customFormat="1" ht="31.5" customHeight="1" x14ac:dyDescent="0.2">
      <c r="A10" s="138" t="s">
        <v>118</v>
      </c>
      <c r="B10" s="195" t="s">
        <v>120</v>
      </c>
      <c r="C10" s="195"/>
      <c r="D10" s="195"/>
      <c r="E10" s="195"/>
      <c r="F10" s="34"/>
      <c r="G10" s="28"/>
      <c r="H10" s="28"/>
    </row>
    <row r="11" spans="1:8" s="29" customFormat="1" ht="12.75" x14ac:dyDescent="0.2">
      <c r="A11" s="30"/>
      <c r="B11" s="31"/>
      <c r="C11" s="32"/>
      <c r="D11" s="33"/>
      <c r="E11" s="34"/>
      <c r="F11" s="34"/>
      <c r="G11" s="28"/>
      <c r="H11" s="28"/>
    </row>
    <row r="12" spans="1:8" s="29" customFormat="1" ht="12.75" x14ac:dyDescent="0.2">
      <c r="A12" s="36" t="s">
        <v>22</v>
      </c>
      <c r="B12" s="37" t="s">
        <v>1</v>
      </c>
      <c r="C12" s="32"/>
      <c r="D12" s="33"/>
      <c r="E12" s="34"/>
      <c r="F12" s="34"/>
      <c r="G12" s="28"/>
      <c r="H12" s="28"/>
    </row>
    <row r="13" spans="1:8" s="29" customFormat="1" ht="12.75" x14ac:dyDescent="0.2">
      <c r="A13" s="36"/>
      <c r="B13" s="37"/>
      <c r="C13" s="32"/>
      <c r="D13" s="33"/>
      <c r="E13" s="34"/>
      <c r="F13" s="34"/>
      <c r="G13" s="38"/>
      <c r="H13" s="28"/>
    </row>
    <row r="14" spans="1:8" s="29" customFormat="1" ht="12.75" x14ac:dyDescent="0.2">
      <c r="A14" s="36"/>
      <c r="B14" s="37"/>
      <c r="C14" s="32"/>
      <c r="D14" s="33"/>
      <c r="E14" s="34"/>
      <c r="F14" s="34"/>
      <c r="G14" s="28"/>
      <c r="H14" s="28"/>
    </row>
    <row r="15" spans="1:8" s="29" customFormat="1" ht="89.25" x14ac:dyDescent="0.2">
      <c r="A15" s="30" t="s">
        <v>2</v>
      </c>
      <c r="B15" s="31" t="s">
        <v>123</v>
      </c>
      <c r="C15" s="32"/>
      <c r="D15" s="33"/>
      <c r="E15" s="34"/>
      <c r="F15" s="34"/>
      <c r="G15" s="28"/>
      <c r="H15" s="28"/>
    </row>
    <row r="16" spans="1:8" s="29" customFormat="1" ht="12.75" x14ac:dyDescent="0.2">
      <c r="A16" s="30"/>
      <c r="B16" s="40"/>
      <c r="C16" s="32"/>
      <c r="D16" s="33"/>
      <c r="E16" s="34"/>
      <c r="F16" s="34"/>
      <c r="G16" s="28"/>
      <c r="H16" s="28"/>
    </row>
    <row r="17" spans="1:8" s="29" customFormat="1" ht="12.75" x14ac:dyDescent="0.2">
      <c r="A17" s="30"/>
      <c r="B17" s="31" t="s">
        <v>124</v>
      </c>
      <c r="C17" s="32"/>
      <c r="D17" s="33"/>
      <c r="E17" s="34"/>
      <c r="F17" s="34"/>
      <c r="G17" s="28"/>
      <c r="H17" s="28"/>
    </row>
    <row r="18" spans="1:8" s="29" customFormat="1" ht="12.75" x14ac:dyDescent="0.2">
      <c r="A18" s="30"/>
      <c r="B18" s="40" t="s">
        <v>121</v>
      </c>
      <c r="C18" s="32" t="s">
        <v>3</v>
      </c>
      <c r="D18" s="33">
        <v>23</v>
      </c>
      <c r="E18" s="34"/>
      <c r="F18" s="34"/>
      <c r="G18" s="28"/>
      <c r="H18" s="28"/>
    </row>
    <row r="19" spans="1:8" s="29" customFormat="1" ht="12.75" x14ac:dyDescent="0.2">
      <c r="A19" s="30"/>
      <c r="B19" s="40" t="s">
        <v>223</v>
      </c>
      <c r="C19" s="32" t="s">
        <v>6</v>
      </c>
      <c r="D19" s="39">
        <v>1</v>
      </c>
      <c r="E19" s="34"/>
      <c r="F19" s="34"/>
      <c r="G19" s="28"/>
      <c r="H19" s="28"/>
    </row>
    <row r="20" spans="1:8" s="29" customFormat="1" ht="12.75" x14ac:dyDescent="0.2">
      <c r="A20" s="30"/>
      <c r="B20" s="40" t="s">
        <v>122</v>
      </c>
      <c r="C20" s="32" t="s">
        <v>115</v>
      </c>
      <c r="D20" s="39">
        <v>1</v>
      </c>
      <c r="E20" s="34"/>
      <c r="F20" s="34"/>
      <c r="G20" s="28"/>
      <c r="H20" s="41"/>
    </row>
    <row r="21" spans="1:8" s="29" customFormat="1" ht="12.75" x14ac:dyDescent="0.2">
      <c r="A21" s="30"/>
      <c r="B21" s="40"/>
      <c r="C21" s="32"/>
      <c r="D21" s="39"/>
      <c r="E21" s="34"/>
      <c r="F21" s="34"/>
      <c r="G21" s="28"/>
      <c r="H21" s="41"/>
    </row>
    <row r="22" spans="1:8" s="29" customFormat="1" ht="12.75" x14ac:dyDescent="0.2">
      <c r="A22" s="30"/>
      <c r="B22" s="31"/>
      <c r="C22" s="32"/>
      <c r="D22" s="33"/>
      <c r="E22" s="34"/>
      <c r="F22" s="34"/>
      <c r="G22" s="28"/>
      <c r="H22" s="42"/>
    </row>
    <row r="23" spans="1:8" s="29" customFormat="1" ht="89.25" x14ac:dyDescent="0.2">
      <c r="A23" s="139" t="s">
        <v>4</v>
      </c>
      <c r="B23" s="31" t="s">
        <v>330</v>
      </c>
      <c r="C23" s="32"/>
      <c r="D23" s="33"/>
      <c r="E23" s="34"/>
      <c r="F23" s="34"/>
      <c r="G23" s="28"/>
      <c r="H23" s="28"/>
    </row>
    <row r="24" spans="1:8" s="29" customFormat="1" ht="12.75" x14ac:dyDescent="0.2">
      <c r="A24" s="30"/>
      <c r="B24" s="31"/>
      <c r="C24" s="32"/>
      <c r="D24" s="33"/>
      <c r="E24" s="34"/>
      <c r="F24" s="34"/>
      <c r="G24" s="28"/>
      <c r="H24" s="28"/>
    </row>
    <row r="25" spans="1:8" s="29" customFormat="1" ht="14.25" customHeight="1" x14ac:dyDescent="0.2">
      <c r="A25" s="30"/>
      <c r="B25" s="31" t="s">
        <v>30</v>
      </c>
      <c r="C25" s="32" t="s">
        <v>115</v>
      </c>
      <c r="D25" s="39">
        <v>1</v>
      </c>
      <c r="E25" s="34"/>
      <c r="F25" s="34"/>
      <c r="G25" s="28"/>
      <c r="H25" s="28"/>
    </row>
    <row r="26" spans="1:8" s="29" customFormat="1" ht="12.75" x14ac:dyDescent="0.2">
      <c r="A26" s="30"/>
      <c r="B26" s="31"/>
      <c r="C26" s="32"/>
      <c r="D26" s="33"/>
      <c r="E26" s="34"/>
      <c r="F26" s="34"/>
      <c r="G26" s="28"/>
      <c r="H26" s="28"/>
    </row>
    <row r="27" spans="1:8" s="29" customFormat="1" ht="12.75" x14ac:dyDescent="0.2">
      <c r="A27" s="30"/>
      <c r="B27" s="31"/>
      <c r="C27" s="32"/>
      <c r="D27" s="33"/>
      <c r="E27" s="34"/>
      <c r="F27" s="34"/>
      <c r="G27" s="28"/>
      <c r="H27" s="28"/>
    </row>
    <row r="28" spans="1:8" s="29" customFormat="1" ht="63.75" x14ac:dyDescent="0.2">
      <c r="A28" s="30" t="s">
        <v>5</v>
      </c>
      <c r="B28" s="60" t="s">
        <v>126</v>
      </c>
      <c r="C28" s="61"/>
      <c r="D28" s="33"/>
      <c r="E28" s="34"/>
      <c r="F28" s="34"/>
    </row>
    <row r="29" spans="1:8" s="29" customFormat="1" ht="12.75" x14ac:dyDescent="0.2">
      <c r="A29" s="30"/>
      <c r="B29" s="60"/>
      <c r="C29" s="61"/>
      <c r="D29" s="33"/>
      <c r="E29" s="34"/>
      <c r="F29" s="34"/>
    </row>
    <row r="30" spans="1:8" s="29" customFormat="1" ht="12.75" x14ac:dyDescent="0.2">
      <c r="A30" s="30"/>
      <c r="B30" s="31" t="s">
        <v>20</v>
      </c>
      <c r="C30" s="32" t="s">
        <v>21</v>
      </c>
      <c r="D30" s="39">
        <v>1</v>
      </c>
      <c r="E30" s="34"/>
      <c r="F30" s="34"/>
    </row>
    <row r="31" spans="1:8" s="29" customFormat="1" ht="12.75" x14ac:dyDescent="0.2">
      <c r="A31" s="30"/>
      <c r="B31" s="31"/>
      <c r="C31" s="32"/>
      <c r="D31" s="33"/>
      <c r="E31" s="34"/>
      <c r="F31" s="34"/>
      <c r="G31" s="28"/>
      <c r="H31" s="28"/>
    </row>
    <row r="32" spans="1:8" s="29" customFormat="1" ht="12.75" x14ac:dyDescent="0.2">
      <c r="A32" s="30"/>
      <c r="B32" s="31"/>
      <c r="C32" s="32"/>
      <c r="D32" s="33"/>
      <c r="E32" s="34"/>
      <c r="F32" s="34"/>
      <c r="G32" s="28"/>
      <c r="H32" s="28"/>
    </row>
    <row r="33" spans="1:8" s="29" customFormat="1" ht="51" x14ac:dyDescent="0.2">
      <c r="A33" s="30" t="s">
        <v>54</v>
      </c>
      <c r="B33" s="31" t="s">
        <v>55</v>
      </c>
      <c r="C33" s="32"/>
      <c r="D33" s="33"/>
      <c r="E33" s="34"/>
      <c r="F33" s="34"/>
      <c r="G33" s="28"/>
      <c r="H33" s="28"/>
    </row>
    <row r="34" spans="1:8" s="29" customFormat="1" ht="12.75" x14ac:dyDescent="0.2">
      <c r="A34" s="30"/>
      <c r="B34" s="31"/>
      <c r="C34" s="32"/>
      <c r="D34" s="33"/>
      <c r="E34" s="34"/>
      <c r="F34" s="34"/>
      <c r="G34" s="28"/>
      <c r="H34" s="28"/>
    </row>
    <row r="35" spans="1:8" s="29" customFormat="1" ht="14.25" customHeight="1" x14ac:dyDescent="0.2">
      <c r="A35" s="30"/>
      <c r="B35" s="31" t="s">
        <v>30</v>
      </c>
      <c r="C35" s="32" t="s">
        <v>115</v>
      </c>
      <c r="D35" s="39">
        <v>1</v>
      </c>
      <c r="E35" s="34"/>
      <c r="F35" s="34"/>
      <c r="G35" s="28"/>
      <c r="H35" s="28"/>
    </row>
    <row r="36" spans="1:8" s="29" customFormat="1" ht="12.75" hidden="1" x14ac:dyDescent="0.2">
      <c r="A36" s="30"/>
      <c r="B36" s="31"/>
      <c r="C36" s="32"/>
      <c r="D36" s="33"/>
      <c r="E36" s="34"/>
      <c r="F36" s="34"/>
      <c r="G36" s="28"/>
      <c r="H36" s="28"/>
    </row>
    <row r="37" spans="1:8" s="29" customFormat="1" ht="12.75" hidden="1" x14ac:dyDescent="0.2">
      <c r="A37" s="30"/>
      <c r="B37" s="31"/>
      <c r="C37" s="32"/>
      <c r="D37" s="33"/>
      <c r="E37" s="34"/>
      <c r="F37" s="34"/>
      <c r="G37" s="28"/>
      <c r="H37" s="28"/>
    </row>
    <row r="38" spans="1:8" s="29" customFormat="1" ht="63.75" x14ac:dyDescent="0.2">
      <c r="A38" s="30" t="s">
        <v>56</v>
      </c>
      <c r="B38" s="31" t="s">
        <v>89</v>
      </c>
      <c r="C38" s="32"/>
      <c r="D38" s="33"/>
      <c r="E38" s="34"/>
      <c r="F38" s="34"/>
      <c r="G38" s="28"/>
      <c r="H38" s="28"/>
    </row>
    <row r="39" spans="1:8" s="29" customFormat="1" ht="12.75" x14ac:dyDescent="0.2">
      <c r="A39" s="30"/>
      <c r="B39" s="40"/>
      <c r="C39" s="32"/>
      <c r="D39" s="33"/>
      <c r="E39" s="34"/>
      <c r="F39" s="34"/>
      <c r="G39" s="28"/>
      <c r="H39" s="28"/>
    </row>
    <row r="40" spans="1:8" s="29" customFormat="1" ht="12.75" x14ac:dyDescent="0.2">
      <c r="A40" s="30"/>
      <c r="B40" s="31" t="s">
        <v>58</v>
      </c>
      <c r="C40" s="32" t="s">
        <v>3</v>
      </c>
      <c r="D40" s="33">
        <v>80</v>
      </c>
      <c r="E40" s="34"/>
      <c r="F40" s="34"/>
      <c r="G40" s="28"/>
      <c r="H40" s="28"/>
    </row>
    <row r="41" spans="1:8" s="29" customFormat="1" ht="12.75" x14ac:dyDescent="0.2">
      <c r="A41" s="30"/>
      <c r="B41" s="31"/>
      <c r="C41" s="32"/>
      <c r="D41" s="33"/>
      <c r="E41" s="34"/>
      <c r="F41" s="34"/>
      <c r="G41" s="28"/>
      <c r="H41" s="28"/>
    </row>
    <row r="42" spans="1:8" s="29" customFormat="1" ht="12.75" x14ac:dyDescent="0.2">
      <c r="A42" s="30"/>
      <c r="B42" s="31"/>
      <c r="C42" s="32"/>
      <c r="D42" s="33"/>
      <c r="E42" s="34"/>
      <c r="F42" s="34"/>
      <c r="G42" s="28"/>
      <c r="H42" s="28"/>
    </row>
    <row r="43" spans="1:8" s="29" customFormat="1" ht="89.25" x14ac:dyDescent="0.2">
      <c r="A43" s="30" t="s">
        <v>57</v>
      </c>
      <c r="B43" s="31" t="s">
        <v>60</v>
      </c>
      <c r="C43" s="32"/>
      <c r="D43" s="33"/>
      <c r="E43" s="34"/>
      <c r="F43" s="34"/>
      <c r="G43" s="28"/>
      <c r="H43" s="28"/>
    </row>
    <row r="44" spans="1:8" s="29" customFormat="1" ht="12.75" x14ac:dyDescent="0.2">
      <c r="A44" s="30"/>
      <c r="B44" s="31"/>
      <c r="C44" s="32"/>
      <c r="D44" s="33"/>
      <c r="E44" s="34"/>
      <c r="F44" s="34"/>
      <c r="G44" s="28"/>
      <c r="H44" s="28"/>
    </row>
    <row r="45" spans="1:8" s="29" customFormat="1" ht="25.5" x14ac:dyDescent="0.2">
      <c r="A45" s="30"/>
      <c r="B45" s="31" t="s">
        <v>61</v>
      </c>
      <c r="C45" s="32" t="s">
        <v>6</v>
      </c>
      <c r="D45" s="39">
        <v>2</v>
      </c>
      <c r="E45" s="34"/>
      <c r="F45" s="34"/>
      <c r="G45" s="28"/>
      <c r="H45" s="28"/>
    </row>
    <row r="46" spans="1:8" s="29" customFormat="1" ht="12.75" x14ac:dyDescent="0.2">
      <c r="A46" s="30"/>
      <c r="B46" s="31"/>
      <c r="C46" s="32"/>
      <c r="D46" s="33"/>
      <c r="E46" s="34"/>
      <c r="F46" s="34"/>
      <c r="G46" s="28"/>
      <c r="H46" s="28"/>
    </row>
    <row r="47" spans="1:8" s="29" customFormat="1" ht="12.75" x14ac:dyDescent="0.2">
      <c r="A47" s="30"/>
      <c r="B47" s="31"/>
      <c r="C47" s="32"/>
      <c r="D47" s="33"/>
      <c r="E47" s="34"/>
      <c r="F47" s="34"/>
      <c r="G47" s="28"/>
      <c r="H47" s="28"/>
    </row>
    <row r="48" spans="1:8" s="47" customFormat="1" ht="78.75" customHeight="1" x14ac:dyDescent="0.2">
      <c r="A48" s="30" t="s">
        <v>59</v>
      </c>
      <c r="B48" s="170" t="s">
        <v>328</v>
      </c>
      <c r="C48" s="171"/>
      <c r="D48" s="172"/>
      <c r="E48" s="110"/>
      <c r="F48" s="173"/>
    </row>
    <row r="49" spans="1:8" s="47" customFormat="1" ht="12.75" x14ac:dyDescent="0.2">
      <c r="A49" s="30"/>
      <c r="B49" s="170"/>
      <c r="C49" s="171"/>
      <c r="D49" s="172"/>
      <c r="E49" s="110"/>
      <c r="F49" s="173"/>
    </row>
    <row r="50" spans="1:8" s="47" customFormat="1" ht="12.75" x14ac:dyDescent="0.2">
      <c r="A50" s="174"/>
      <c r="B50" s="170" t="s">
        <v>78</v>
      </c>
      <c r="C50" s="32" t="s">
        <v>6</v>
      </c>
      <c r="D50" s="39">
        <v>1</v>
      </c>
      <c r="E50" s="34"/>
      <c r="F50" s="34"/>
      <c r="G50" s="48"/>
    </row>
    <row r="51" spans="1:8" s="47" customFormat="1" ht="12.75" x14ac:dyDescent="0.2">
      <c r="A51" s="174"/>
      <c r="B51" s="170"/>
      <c r="C51" s="171"/>
      <c r="D51" s="172"/>
      <c r="E51" s="110"/>
      <c r="F51" s="173"/>
    </row>
    <row r="52" spans="1:8" s="47" customFormat="1" ht="39.75" customHeight="1" x14ac:dyDescent="0.2">
      <c r="A52" s="174" t="s">
        <v>62</v>
      </c>
      <c r="B52" s="170" t="s">
        <v>129</v>
      </c>
      <c r="C52" s="171"/>
      <c r="D52" s="172"/>
      <c r="E52" s="110"/>
      <c r="F52" s="173"/>
    </row>
    <row r="53" spans="1:8" s="47" customFormat="1" ht="12.75" x14ac:dyDescent="0.2">
      <c r="A53" s="174"/>
      <c r="B53" s="170"/>
      <c r="C53" s="171"/>
      <c r="D53" s="172"/>
      <c r="E53" s="110"/>
      <c r="F53" s="173"/>
    </row>
    <row r="54" spans="1:8" s="47" customFormat="1" ht="12.75" x14ac:dyDescent="0.2">
      <c r="A54" s="174"/>
      <c r="B54" s="170" t="s">
        <v>127</v>
      </c>
      <c r="C54" s="32" t="s">
        <v>6</v>
      </c>
      <c r="D54" s="39">
        <v>9</v>
      </c>
      <c r="E54" s="110"/>
      <c r="F54" s="173"/>
    </row>
    <row r="55" spans="1:8" s="47" customFormat="1" ht="12.75" x14ac:dyDescent="0.2">
      <c r="A55" s="174"/>
      <c r="B55" s="170"/>
      <c r="C55" s="32"/>
      <c r="D55" s="39"/>
      <c r="E55" s="110"/>
      <c r="F55" s="173"/>
    </row>
    <row r="56" spans="1:8" s="47" customFormat="1" ht="12.75" x14ac:dyDescent="0.2">
      <c r="A56" s="174"/>
      <c r="B56" s="170"/>
      <c r="C56" s="32"/>
      <c r="D56" s="39"/>
      <c r="E56" s="110"/>
      <c r="F56" s="173"/>
    </row>
    <row r="57" spans="1:8" s="47" customFormat="1" ht="38.25" x14ac:dyDescent="0.2">
      <c r="A57" s="174" t="s">
        <v>63</v>
      </c>
      <c r="B57" s="170" t="s">
        <v>130</v>
      </c>
      <c r="C57" s="171"/>
      <c r="D57" s="39"/>
      <c r="E57" s="110"/>
      <c r="F57" s="173"/>
    </row>
    <row r="58" spans="1:8" s="47" customFormat="1" ht="12.75" x14ac:dyDescent="0.2">
      <c r="A58" s="174"/>
      <c r="B58" s="170"/>
      <c r="C58" s="171"/>
      <c r="D58" s="39"/>
      <c r="E58" s="110"/>
      <c r="F58" s="173"/>
    </row>
    <row r="59" spans="1:8" s="47" customFormat="1" ht="12.75" x14ac:dyDescent="0.2">
      <c r="A59" s="174"/>
      <c r="B59" s="170" t="s">
        <v>127</v>
      </c>
      <c r="C59" s="32" t="s">
        <v>6</v>
      </c>
      <c r="D59" s="39">
        <v>12</v>
      </c>
      <c r="E59" s="110"/>
      <c r="F59" s="173"/>
    </row>
    <row r="60" spans="1:8" s="47" customFormat="1" ht="12.75" x14ac:dyDescent="0.2">
      <c r="A60" s="174"/>
      <c r="B60" s="170"/>
      <c r="C60" s="32"/>
      <c r="D60" s="39"/>
      <c r="E60" s="110"/>
      <c r="F60" s="173"/>
    </row>
    <row r="61" spans="1:8" s="29" customFormat="1" ht="51" x14ac:dyDescent="0.2">
      <c r="A61" s="51" t="s">
        <v>64</v>
      </c>
      <c r="B61" s="31" t="s">
        <v>154</v>
      </c>
      <c r="C61" s="32"/>
      <c r="D61" s="33"/>
      <c r="E61" s="34"/>
      <c r="F61" s="34"/>
      <c r="G61" s="49"/>
      <c r="H61" s="28"/>
    </row>
    <row r="62" spans="1:8" s="29" customFormat="1" ht="12.75" x14ac:dyDescent="0.2">
      <c r="A62" s="30"/>
      <c r="B62" s="31"/>
      <c r="C62" s="32"/>
      <c r="D62" s="33"/>
      <c r="E62" s="34"/>
      <c r="F62" s="34"/>
      <c r="G62" s="28"/>
      <c r="H62" s="28"/>
    </row>
    <row r="63" spans="1:8" s="29" customFormat="1" ht="12.75" x14ac:dyDescent="0.2">
      <c r="A63" s="30"/>
      <c r="B63" s="31" t="s">
        <v>65</v>
      </c>
      <c r="C63" s="32"/>
      <c r="D63" s="33"/>
      <c r="E63" s="34"/>
      <c r="F63" s="34"/>
      <c r="G63" s="28"/>
      <c r="H63" s="28"/>
    </row>
    <row r="64" spans="1:8" s="29" customFormat="1" ht="12.75" x14ac:dyDescent="0.2">
      <c r="A64" s="30"/>
      <c r="B64" s="52" t="s">
        <v>269</v>
      </c>
      <c r="C64" s="53" t="s">
        <v>67</v>
      </c>
      <c r="D64" s="33">
        <v>50</v>
      </c>
      <c r="E64" s="34"/>
      <c r="F64" s="34"/>
      <c r="G64" s="28"/>
      <c r="H64" s="28"/>
    </row>
    <row r="65" spans="1:8" s="29" customFormat="1" ht="12.75" x14ac:dyDescent="0.2">
      <c r="A65" s="30"/>
      <c r="B65" s="52" t="s">
        <v>66</v>
      </c>
      <c r="C65" s="53" t="s">
        <v>67</v>
      </c>
      <c r="D65" s="54">
        <v>50</v>
      </c>
      <c r="E65" s="34"/>
      <c r="F65" s="34"/>
      <c r="G65" s="55"/>
      <c r="H65" s="49"/>
    </row>
    <row r="66" spans="1:8" s="29" customFormat="1" ht="12.75" x14ac:dyDescent="0.2">
      <c r="A66" s="30"/>
      <c r="B66" s="52" t="s">
        <v>80</v>
      </c>
      <c r="C66" s="53" t="s">
        <v>67</v>
      </c>
      <c r="D66" s="54">
        <v>50</v>
      </c>
      <c r="E66" s="34"/>
      <c r="F66" s="34"/>
      <c r="G66" s="55"/>
      <c r="H66" s="49"/>
    </row>
    <row r="67" spans="1:8" s="29" customFormat="1" ht="12.75" x14ac:dyDescent="0.2">
      <c r="A67" s="30"/>
      <c r="B67" s="52" t="s">
        <v>81</v>
      </c>
      <c r="C67" s="53" t="s">
        <v>67</v>
      </c>
      <c r="D67" s="54">
        <v>50</v>
      </c>
      <c r="E67" s="34"/>
      <c r="F67" s="34"/>
      <c r="G67" s="55"/>
      <c r="H67" s="49"/>
    </row>
    <row r="68" spans="1:8" s="29" customFormat="1" ht="12.75" x14ac:dyDescent="0.2">
      <c r="A68" s="30"/>
      <c r="B68" s="52"/>
      <c r="C68" s="53"/>
      <c r="D68" s="54"/>
      <c r="E68" s="34"/>
      <c r="F68" s="34"/>
      <c r="G68" s="55"/>
      <c r="H68" s="49"/>
    </row>
    <row r="69" spans="1:8" s="29" customFormat="1" ht="52.5" customHeight="1" x14ac:dyDescent="0.2">
      <c r="A69" s="51" t="s">
        <v>68</v>
      </c>
      <c r="B69" s="175" t="s">
        <v>306</v>
      </c>
      <c r="C69" s="56"/>
      <c r="D69" s="54"/>
      <c r="E69" s="57"/>
      <c r="F69" s="34"/>
      <c r="G69" s="28"/>
      <c r="H69" s="28"/>
    </row>
    <row r="70" spans="1:8" s="29" customFormat="1" ht="12.75" x14ac:dyDescent="0.2">
      <c r="A70" s="51"/>
      <c r="B70" s="175"/>
      <c r="C70" s="56"/>
      <c r="D70" s="54"/>
      <c r="E70" s="57"/>
      <c r="F70" s="34"/>
      <c r="G70" s="28"/>
      <c r="H70" s="28"/>
    </row>
    <row r="71" spans="1:8" s="29" customFormat="1" ht="12.75" x14ac:dyDescent="0.2">
      <c r="A71" s="51"/>
      <c r="B71" s="175" t="s">
        <v>82</v>
      </c>
      <c r="C71" s="56"/>
      <c r="D71" s="54"/>
      <c r="E71" s="57"/>
      <c r="F71" s="34"/>
      <c r="G71" s="28"/>
      <c r="H71" s="28"/>
    </row>
    <row r="72" spans="1:8" s="29" customFormat="1" ht="12.75" x14ac:dyDescent="0.2">
      <c r="A72" s="58"/>
      <c r="B72" s="52" t="s">
        <v>269</v>
      </c>
      <c r="C72" s="53" t="s">
        <v>6</v>
      </c>
      <c r="D72" s="59">
        <v>2</v>
      </c>
      <c r="E72" s="176"/>
      <c r="F72" s="34"/>
      <c r="G72" s="49"/>
      <c r="H72" s="28"/>
    </row>
    <row r="73" spans="1:8" s="29" customFormat="1" ht="12.75" x14ac:dyDescent="0.2">
      <c r="A73" s="58"/>
      <c r="B73" s="52" t="s">
        <v>66</v>
      </c>
      <c r="C73" s="53" t="s">
        <v>6</v>
      </c>
      <c r="D73" s="59">
        <v>2</v>
      </c>
      <c r="E73" s="176"/>
      <c r="F73" s="34"/>
      <c r="G73" s="49"/>
      <c r="H73" s="28"/>
    </row>
    <row r="74" spans="1:8" s="29" customFormat="1" ht="12.75" x14ac:dyDescent="0.2">
      <c r="A74" s="58"/>
      <c r="B74" s="52" t="s">
        <v>80</v>
      </c>
      <c r="C74" s="53" t="s">
        <v>6</v>
      </c>
      <c r="D74" s="59">
        <v>2</v>
      </c>
      <c r="E74" s="176"/>
      <c r="F74" s="34"/>
      <c r="G74" s="49"/>
      <c r="H74" s="28"/>
    </row>
    <row r="75" spans="1:8" s="29" customFormat="1" ht="12.75" x14ac:dyDescent="0.2">
      <c r="A75" s="58"/>
      <c r="B75" s="52" t="s">
        <v>81</v>
      </c>
      <c r="C75" s="53" t="s">
        <v>6</v>
      </c>
      <c r="D75" s="59">
        <v>2</v>
      </c>
      <c r="E75" s="176"/>
      <c r="F75" s="34"/>
      <c r="G75" s="49"/>
      <c r="H75" s="28"/>
    </row>
    <row r="76" spans="1:8" s="29" customFormat="1" ht="12.75" x14ac:dyDescent="0.2">
      <c r="A76" s="58"/>
      <c r="B76" s="52"/>
      <c r="C76" s="56"/>
      <c r="D76" s="59"/>
      <c r="E76" s="176"/>
      <c r="F76" s="34"/>
      <c r="G76" s="49"/>
      <c r="H76" s="28"/>
    </row>
    <row r="77" spans="1:8" s="29" customFormat="1" ht="12.75" x14ac:dyDescent="0.2">
      <c r="A77" s="58"/>
      <c r="B77" s="52"/>
      <c r="C77" s="56"/>
      <c r="D77" s="59"/>
      <c r="E77" s="176"/>
      <c r="F77" s="34"/>
      <c r="G77" s="49"/>
      <c r="H77" s="28"/>
    </row>
    <row r="78" spans="1:8" s="29" customFormat="1" ht="27.75" customHeight="1" x14ac:dyDescent="0.2">
      <c r="A78" s="30" t="s">
        <v>69</v>
      </c>
      <c r="B78" s="170" t="s">
        <v>125</v>
      </c>
      <c r="C78" s="32"/>
      <c r="D78" s="33"/>
      <c r="E78" s="34"/>
      <c r="F78" s="34"/>
      <c r="G78" s="28"/>
      <c r="H78" s="28"/>
    </row>
    <row r="79" spans="1:8" s="29" customFormat="1" ht="12.75" x14ac:dyDescent="0.2">
      <c r="A79" s="30"/>
      <c r="B79" s="40"/>
      <c r="C79" s="32"/>
      <c r="D79" s="33"/>
      <c r="E79" s="34"/>
      <c r="F79" s="34"/>
      <c r="G79" s="49"/>
      <c r="H79" s="28"/>
    </row>
    <row r="80" spans="1:8" s="29" customFormat="1" ht="14.25" x14ac:dyDescent="0.2">
      <c r="A80" s="30"/>
      <c r="B80" s="31" t="s">
        <v>96</v>
      </c>
      <c r="C80" s="32" t="s">
        <v>3</v>
      </c>
      <c r="D80" s="33">
        <v>20</v>
      </c>
      <c r="E80" s="34"/>
      <c r="F80" s="34"/>
      <c r="G80" s="28">
        <f>4.4+4.4+5.2+5.4</f>
        <v>19.399999999999999</v>
      </c>
      <c r="H80" s="28"/>
    </row>
    <row r="81" spans="1:6" s="47" customFormat="1" ht="12.75" x14ac:dyDescent="0.2">
      <c r="A81" s="174"/>
      <c r="B81" s="170"/>
      <c r="C81" s="32"/>
      <c r="D81" s="39"/>
      <c r="E81" s="110"/>
      <c r="F81" s="173"/>
    </row>
    <row r="82" spans="1:6" s="47" customFormat="1" ht="12.75" x14ac:dyDescent="0.2">
      <c r="A82" s="174"/>
      <c r="B82" s="170"/>
      <c r="C82" s="171"/>
      <c r="D82" s="172"/>
      <c r="E82" s="110"/>
      <c r="F82" s="173"/>
    </row>
    <row r="83" spans="1:6" s="47" customFormat="1" ht="51" x14ac:dyDescent="0.2">
      <c r="A83" s="174" t="s">
        <v>70</v>
      </c>
      <c r="B83" s="170" t="s">
        <v>329</v>
      </c>
      <c r="C83" s="171"/>
      <c r="D83" s="172"/>
      <c r="E83" s="110"/>
      <c r="F83" s="173"/>
    </row>
    <row r="84" spans="1:6" s="47" customFormat="1" ht="12.75" x14ac:dyDescent="0.2">
      <c r="A84" s="174"/>
      <c r="B84" s="170"/>
      <c r="C84" s="171"/>
      <c r="D84" s="172"/>
      <c r="E84" s="110"/>
      <c r="F84" s="173"/>
    </row>
    <row r="85" spans="1:6" s="47" customFormat="1" ht="12.75" x14ac:dyDescent="0.2">
      <c r="A85" s="174"/>
      <c r="B85" s="170" t="s">
        <v>128</v>
      </c>
      <c r="C85" s="32" t="s">
        <v>6</v>
      </c>
      <c r="D85" s="39">
        <v>2</v>
      </c>
      <c r="E85" s="110"/>
      <c r="F85" s="173"/>
    </row>
    <row r="86" spans="1:6" s="47" customFormat="1" ht="12.75" x14ac:dyDescent="0.2">
      <c r="A86" s="174"/>
      <c r="B86" s="170"/>
      <c r="C86" s="171"/>
      <c r="D86" s="172"/>
      <c r="E86" s="110"/>
      <c r="F86" s="173"/>
    </row>
    <row r="87" spans="1:6" s="47" customFormat="1" ht="12.75" x14ac:dyDescent="0.2">
      <c r="A87" s="174"/>
      <c r="B87" s="170"/>
      <c r="C87" s="171"/>
      <c r="D87" s="172"/>
      <c r="E87" s="110"/>
      <c r="F87" s="173"/>
    </row>
    <row r="88" spans="1:6" s="47" customFormat="1" ht="63.75" x14ac:dyDescent="0.2">
      <c r="A88" s="174" t="s">
        <v>71</v>
      </c>
      <c r="B88" s="170" t="s">
        <v>319</v>
      </c>
      <c r="C88" s="171"/>
      <c r="D88" s="172"/>
      <c r="E88" s="110"/>
      <c r="F88" s="173"/>
    </row>
    <row r="89" spans="1:6" s="47" customFormat="1" ht="12.75" x14ac:dyDescent="0.2">
      <c r="A89" s="174"/>
      <c r="B89" s="170"/>
      <c r="C89" s="171"/>
      <c r="D89" s="172"/>
      <c r="E89" s="110"/>
      <c r="F89" s="173"/>
    </row>
    <row r="90" spans="1:6" s="47" customFormat="1" ht="12.75" x14ac:dyDescent="0.2">
      <c r="A90" s="174"/>
      <c r="B90" s="170" t="s">
        <v>128</v>
      </c>
      <c r="C90" s="32" t="s">
        <v>6</v>
      </c>
      <c r="D90" s="39">
        <v>1</v>
      </c>
      <c r="E90" s="110"/>
      <c r="F90" s="173"/>
    </row>
    <row r="91" spans="1:6" s="47" customFormat="1" ht="12.75" x14ac:dyDescent="0.2">
      <c r="A91" s="174"/>
      <c r="B91" s="170"/>
      <c r="C91" s="32"/>
      <c r="D91" s="39"/>
      <c r="E91" s="110"/>
      <c r="F91" s="173"/>
    </row>
    <row r="92" spans="1:6" s="47" customFormat="1" ht="12.75" x14ac:dyDescent="0.2">
      <c r="A92" s="174"/>
      <c r="B92" s="170"/>
      <c r="C92" s="32"/>
      <c r="D92" s="39"/>
      <c r="E92" s="110"/>
      <c r="F92" s="173"/>
    </row>
    <row r="93" spans="1:6" s="47" customFormat="1" ht="103.5" x14ac:dyDescent="0.2">
      <c r="A93" s="174" t="s">
        <v>131</v>
      </c>
      <c r="B93" s="170" t="s">
        <v>354</v>
      </c>
      <c r="C93" s="32"/>
      <c r="D93" s="39"/>
      <c r="E93" s="110"/>
      <c r="F93" s="173"/>
    </row>
    <row r="94" spans="1:6" s="47" customFormat="1" ht="12.75" x14ac:dyDescent="0.2">
      <c r="A94" s="174"/>
      <c r="B94" s="170"/>
      <c r="C94" s="32"/>
      <c r="D94" s="39"/>
      <c r="E94" s="110"/>
      <c r="F94" s="173"/>
    </row>
    <row r="95" spans="1:6" s="47" customFormat="1" ht="12.75" x14ac:dyDescent="0.2">
      <c r="A95" s="174"/>
      <c r="B95" s="170" t="s">
        <v>317</v>
      </c>
      <c r="C95" s="32" t="s">
        <v>115</v>
      </c>
      <c r="D95" s="39">
        <v>1</v>
      </c>
      <c r="E95" s="110"/>
      <c r="F95" s="173"/>
    </row>
    <row r="96" spans="1:6" s="47" customFormat="1" ht="12.75" x14ac:dyDescent="0.2">
      <c r="A96" s="174"/>
      <c r="B96" s="170"/>
      <c r="C96" s="32"/>
      <c r="D96" s="39"/>
      <c r="E96" s="110"/>
      <c r="F96" s="173"/>
    </row>
    <row r="97" spans="1:8" s="47" customFormat="1" ht="51" x14ac:dyDescent="0.2">
      <c r="A97" s="174" t="s">
        <v>137</v>
      </c>
      <c r="B97" s="170" t="s">
        <v>316</v>
      </c>
      <c r="C97" s="32"/>
      <c r="D97" s="39"/>
      <c r="E97" s="110"/>
      <c r="F97" s="173"/>
    </row>
    <row r="98" spans="1:8" s="47" customFormat="1" ht="12.75" x14ac:dyDescent="0.2">
      <c r="A98" s="174"/>
      <c r="B98" s="170"/>
      <c r="C98" s="32"/>
      <c r="D98" s="39"/>
      <c r="E98" s="110"/>
      <c r="F98" s="173"/>
    </row>
    <row r="99" spans="1:8" s="47" customFormat="1" ht="25.5" x14ac:dyDescent="0.2">
      <c r="A99" s="174"/>
      <c r="B99" s="170" t="s">
        <v>318</v>
      </c>
      <c r="C99" s="32" t="s">
        <v>115</v>
      </c>
      <c r="D99" s="39">
        <v>1</v>
      </c>
      <c r="E99" s="110"/>
      <c r="F99" s="173"/>
    </row>
    <row r="100" spans="1:8" s="47" customFormat="1" ht="12.75" x14ac:dyDescent="0.2">
      <c r="A100" s="174"/>
      <c r="B100" s="170"/>
      <c r="C100" s="32"/>
      <c r="D100" s="39"/>
      <c r="E100" s="110"/>
      <c r="F100" s="173"/>
    </row>
    <row r="101" spans="1:8" s="47" customFormat="1" ht="27.75" customHeight="1" x14ac:dyDescent="0.2">
      <c r="A101" s="174" t="s">
        <v>140</v>
      </c>
      <c r="B101" s="170" t="s">
        <v>133</v>
      </c>
      <c r="C101" s="32"/>
      <c r="D101" s="39"/>
      <c r="E101" s="110"/>
      <c r="F101" s="173"/>
    </row>
    <row r="102" spans="1:8" s="47" customFormat="1" ht="12.75" x14ac:dyDescent="0.2">
      <c r="A102" s="174"/>
      <c r="B102" s="170"/>
      <c r="C102" s="32"/>
      <c r="D102" s="39"/>
      <c r="E102" s="110"/>
      <c r="F102" s="173"/>
    </row>
    <row r="103" spans="1:8" s="29" customFormat="1" ht="14.25" x14ac:dyDescent="0.2">
      <c r="A103" s="30"/>
      <c r="B103" s="31" t="s">
        <v>134</v>
      </c>
      <c r="C103" s="32" t="s">
        <v>132</v>
      </c>
      <c r="D103" s="33">
        <v>180</v>
      </c>
      <c r="E103" s="34"/>
      <c r="F103" s="34"/>
      <c r="G103" s="28">
        <f>(39+68+23+16+11+20)</f>
        <v>177</v>
      </c>
      <c r="H103" s="28">
        <f>39+68+28+20</f>
        <v>155</v>
      </c>
    </row>
    <row r="104" spans="1:8" s="47" customFormat="1" ht="12.75" x14ac:dyDescent="0.2">
      <c r="A104" s="174"/>
      <c r="B104" s="170"/>
      <c r="C104" s="32"/>
      <c r="D104" s="39"/>
      <c r="E104" s="110"/>
      <c r="F104" s="173"/>
    </row>
    <row r="105" spans="1:8" s="47" customFormat="1" ht="12.75" x14ac:dyDescent="0.2">
      <c r="A105" s="174"/>
      <c r="B105" s="170"/>
      <c r="C105" s="32"/>
      <c r="D105" s="39"/>
      <c r="E105" s="110"/>
      <c r="F105" s="173"/>
    </row>
    <row r="106" spans="1:8" s="29" customFormat="1" ht="89.25" x14ac:dyDescent="0.2">
      <c r="A106" s="30" t="s">
        <v>142</v>
      </c>
      <c r="B106" s="60" t="s">
        <v>291</v>
      </c>
      <c r="C106" s="32"/>
      <c r="D106" s="33"/>
      <c r="E106" s="34"/>
      <c r="F106" s="34"/>
    </row>
    <row r="107" spans="1:8" s="29" customFormat="1" ht="12.75" x14ac:dyDescent="0.2">
      <c r="A107" s="30"/>
      <c r="B107" s="40"/>
      <c r="C107" s="32"/>
      <c r="D107" s="33"/>
      <c r="E107" s="34"/>
      <c r="F107" s="34"/>
    </row>
    <row r="108" spans="1:8" s="29" customFormat="1" ht="14.25" x14ac:dyDescent="0.2">
      <c r="A108" s="30"/>
      <c r="B108" s="60" t="s">
        <v>296</v>
      </c>
      <c r="C108" s="32" t="s">
        <v>98</v>
      </c>
      <c r="D108" s="33">
        <v>3</v>
      </c>
      <c r="E108" s="34"/>
      <c r="F108" s="34"/>
      <c r="G108" s="29">
        <f>(16+15+5*3+7+13+7)*0.15*0.25</f>
        <v>2.7374999999999998</v>
      </c>
    </row>
    <row r="109" spans="1:8" s="29" customFormat="1" ht="12.75" x14ac:dyDescent="0.2">
      <c r="A109" s="30"/>
      <c r="B109" s="60"/>
      <c r="C109" s="61"/>
      <c r="D109" s="33"/>
      <c r="E109" s="34"/>
      <c r="F109" s="34"/>
    </row>
    <row r="110" spans="1:8" s="29" customFormat="1" ht="12.75" x14ac:dyDescent="0.2">
      <c r="A110" s="30"/>
      <c r="B110" s="60"/>
      <c r="C110" s="61"/>
      <c r="D110" s="33"/>
      <c r="E110" s="34"/>
      <c r="F110" s="34"/>
    </row>
    <row r="111" spans="1:8" s="29" customFormat="1" ht="89.25" x14ac:dyDescent="0.2">
      <c r="A111" s="30" t="s">
        <v>93</v>
      </c>
      <c r="B111" s="60" t="s">
        <v>290</v>
      </c>
      <c r="C111" s="32"/>
      <c r="D111" s="33"/>
      <c r="E111" s="34"/>
      <c r="F111" s="34"/>
    </row>
    <row r="112" spans="1:8" s="29" customFormat="1" ht="12.75" x14ac:dyDescent="0.2">
      <c r="A112" s="30"/>
      <c r="B112" s="40"/>
      <c r="C112" s="32"/>
      <c r="D112" s="33"/>
      <c r="E112" s="34"/>
      <c r="F112" s="34"/>
    </row>
    <row r="113" spans="1:9" s="47" customFormat="1" ht="14.25" x14ac:dyDescent="0.2">
      <c r="A113" s="30"/>
      <c r="B113" s="60" t="s">
        <v>295</v>
      </c>
      <c r="C113" s="32" t="s">
        <v>98</v>
      </c>
      <c r="D113" s="33">
        <v>1</v>
      </c>
      <c r="E113" s="110"/>
      <c r="F113" s="173"/>
      <c r="G113" s="47">
        <f>13*0.4*0.12</f>
        <v>0.624</v>
      </c>
    </row>
    <row r="114" spans="1:9" s="47" customFormat="1" ht="12.75" x14ac:dyDescent="0.2">
      <c r="A114" s="30"/>
      <c r="B114" s="60"/>
      <c r="C114" s="61"/>
      <c r="D114" s="39"/>
      <c r="E114" s="110"/>
      <c r="F114" s="173"/>
    </row>
    <row r="115" spans="1:9" s="47" customFormat="1" ht="12.75" x14ac:dyDescent="0.2">
      <c r="A115" s="30"/>
      <c r="B115" s="60"/>
      <c r="C115" s="61"/>
      <c r="D115" s="39"/>
      <c r="E115" s="110"/>
      <c r="F115" s="173"/>
    </row>
    <row r="116" spans="1:9" s="47" customFormat="1" ht="92.25" customHeight="1" x14ac:dyDescent="0.2">
      <c r="A116" s="30" t="s">
        <v>153</v>
      </c>
      <c r="B116" s="60" t="s">
        <v>239</v>
      </c>
      <c r="C116" s="32"/>
      <c r="D116" s="39"/>
      <c r="E116" s="110"/>
      <c r="F116" s="173"/>
    </row>
    <row r="117" spans="1:9" s="47" customFormat="1" ht="12.75" x14ac:dyDescent="0.2">
      <c r="A117" s="30"/>
      <c r="B117" s="40"/>
      <c r="C117" s="32"/>
      <c r="D117" s="39"/>
      <c r="E117" s="110"/>
      <c r="F117" s="173"/>
    </row>
    <row r="118" spans="1:9" s="47" customFormat="1" ht="14.25" x14ac:dyDescent="0.2">
      <c r="A118" s="30"/>
      <c r="B118" s="31" t="s">
        <v>284</v>
      </c>
      <c r="C118" s="32" t="s">
        <v>98</v>
      </c>
      <c r="D118" s="33">
        <v>1</v>
      </c>
      <c r="E118" s="110"/>
      <c r="F118" s="173"/>
      <c r="G118" s="47">
        <f>2*0.2*2*0.6+2*0.2*0.4*0.6+0.2*0.8*2</f>
        <v>0.89600000000000002</v>
      </c>
    </row>
    <row r="119" spans="1:9" s="47" customFormat="1" ht="12.75" x14ac:dyDescent="0.2">
      <c r="A119" s="30"/>
      <c r="B119" s="60"/>
      <c r="C119" s="61"/>
      <c r="D119" s="39"/>
      <c r="E119" s="110"/>
      <c r="F119" s="173"/>
    </row>
    <row r="120" spans="1:9" s="47" customFormat="1" ht="12.75" x14ac:dyDescent="0.2">
      <c r="A120" s="174"/>
      <c r="B120" s="170"/>
      <c r="C120" s="32"/>
      <c r="D120" s="39"/>
      <c r="E120" s="110"/>
      <c r="F120" s="173"/>
    </row>
    <row r="121" spans="1:9" s="47" customFormat="1" ht="25.5" x14ac:dyDescent="0.2">
      <c r="A121" s="174" t="s">
        <v>155</v>
      </c>
      <c r="B121" s="170" t="s">
        <v>162</v>
      </c>
      <c r="C121" s="32"/>
      <c r="D121" s="39"/>
      <c r="E121" s="110"/>
      <c r="F121" s="173"/>
    </row>
    <row r="122" spans="1:9" s="47" customFormat="1" ht="12.75" x14ac:dyDescent="0.2">
      <c r="A122" s="174"/>
      <c r="B122" s="170"/>
      <c r="C122" s="32"/>
      <c r="D122" s="39"/>
      <c r="E122" s="110"/>
      <c r="F122" s="173"/>
    </row>
    <row r="123" spans="1:9" s="47" customFormat="1" ht="12.75" x14ac:dyDescent="0.2">
      <c r="A123" s="174"/>
      <c r="B123" s="170" t="s">
        <v>163</v>
      </c>
      <c r="C123" s="32" t="s">
        <v>6</v>
      </c>
      <c r="D123" s="39">
        <v>1</v>
      </c>
      <c r="E123" s="110"/>
      <c r="F123" s="173"/>
    </row>
    <row r="124" spans="1:9" s="47" customFormat="1" ht="12.75" x14ac:dyDescent="0.2">
      <c r="A124" s="174"/>
      <c r="B124" s="170"/>
      <c r="C124" s="32"/>
      <c r="D124" s="39"/>
      <c r="E124" s="110"/>
      <c r="F124" s="173"/>
    </row>
    <row r="125" spans="1:9" s="47" customFormat="1" ht="12.75" x14ac:dyDescent="0.2">
      <c r="A125" s="174"/>
      <c r="B125" s="170"/>
      <c r="C125" s="32"/>
      <c r="D125" s="39"/>
      <c r="E125" s="110"/>
      <c r="F125" s="173"/>
    </row>
    <row r="126" spans="1:9" s="47" customFormat="1" ht="28.5" customHeight="1" x14ac:dyDescent="0.2">
      <c r="A126" s="174" t="s">
        <v>156</v>
      </c>
      <c r="B126" s="170" t="s">
        <v>135</v>
      </c>
      <c r="C126" s="32"/>
      <c r="D126" s="39"/>
      <c r="E126" s="110"/>
      <c r="F126" s="173"/>
    </row>
    <row r="127" spans="1:9" s="47" customFormat="1" ht="12.75" x14ac:dyDescent="0.2">
      <c r="A127" s="174"/>
      <c r="B127" s="170"/>
      <c r="C127" s="32"/>
      <c r="D127" s="39"/>
      <c r="E127" s="110"/>
      <c r="F127" s="173"/>
    </row>
    <row r="128" spans="1:9" s="47" customFormat="1" ht="12.75" x14ac:dyDescent="0.2">
      <c r="A128" s="174"/>
      <c r="B128" s="170" t="s">
        <v>136</v>
      </c>
      <c r="C128" s="61" t="s">
        <v>3</v>
      </c>
      <c r="D128" s="33">
        <v>36</v>
      </c>
      <c r="E128" s="110"/>
      <c r="F128" s="173"/>
      <c r="G128" s="47">
        <f>6.7+6+2*7.2+4.5+3.7</f>
        <v>35.300000000000004</v>
      </c>
      <c r="I128" s="47">
        <f>5+5.8+5+3+4.7+3</f>
        <v>26.5</v>
      </c>
    </row>
    <row r="129" spans="1:7" s="47" customFormat="1" ht="12.75" x14ac:dyDescent="0.2">
      <c r="A129" s="174"/>
      <c r="B129" s="170"/>
      <c r="C129" s="61"/>
      <c r="D129" s="33"/>
      <c r="E129" s="110"/>
      <c r="F129" s="173"/>
    </row>
    <row r="130" spans="1:7" s="47" customFormat="1" ht="25.5" x14ac:dyDescent="0.2">
      <c r="A130" s="174" t="s">
        <v>157</v>
      </c>
      <c r="B130" s="170" t="s">
        <v>138</v>
      </c>
      <c r="C130" s="32"/>
      <c r="D130" s="39"/>
      <c r="E130" s="110"/>
      <c r="F130" s="173"/>
    </row>
    <row r="131" spans="1:7" s="47" customFormat="1" ht="12.75" x14ac:dyDescent="0.2">
      <c r="A131" s="174"/>
      <c r="B131" s="170"/>
      <c r="C131" s="32"/>
      <c r="D131" s="39"/>
      <c r="E131" s="110"/>
      <c r="F131" s="173"/>
    </row>
    <row r="132" spans="1:7" s="47" customFormat="1" ht="12.75" x14ac:dyDescent="0.2">
      <c r="A132" s="174"/>
      <c r="B132" s="170" t="s">
        <v>139</v>
      </c>
      <c r="C132" s="32" t="s">
        <v>6</v>
      </c>
      <c r="D132" s="39">
        <v>4</v>
      </c>
      <c r="E132" s="110"/>
      <c r="F132" s="173"/>
    </row>
    <row r="133" spans="1:7" s="47" customFormat="1" ht="12.75" x14ac:dyDescent="0.2">
      <c r="A133" s="174"/>
      <c r="B133" s="170"/>
      <c r="C133" s="32"/>
      <c r="D133" s="39"/>
      <c r="E133" s="110"/>
      <c r="F133" s="173"/>
    </row>
    <row r="134" spans="1:7" s="47" customFormat="1" ht="12.75" x14ac:dyDescent="0.2">
      <c r="A134" s="174"/>
      <c r="B134" s="170"/>
      <c r="C134" s="32"/>
      <c r="D134" s="39"/>
      <c r="E134" s="110"/>
      <c r="F134" s="173"/>
    </row>
    <row r="135" spans="1:7" s="47" customFormat="1" ht="41.25" customHeight="1" x14ac:dyDescent="0.2">
      <c r="A135" s="174" t="s">
        <v>164</v>
      </c>
      <c r="B135" s="170" t="s">
        <v>325</v>
      </c>
      <c r="C135" s="32"/>
      <c r="D135" s="39"/>
      <c r="E135" s="110"/>
      <c r="F135" s="173"/>
    </row>
    <row r="136" spans="1:7" s="47" customFormat="1" ht="12.75" x14ac:dyDescent="0.2">
      <c r="A136" s="174"/>
      <c r="B136" s="170"/>
      <c r="C136" s="32"/>
      <c r="D136" s="39"/>
      <c r="E136" s="110"/>
      <c r="F136" s="173"/>
    </row>
    <row r="137" spans="1:7" s="47" customFormat="1" ht="15.75" customHeight="1" x14ac:dyDescent="0.2">
      <c r="A137" s="174"/>
      <c r="B137" s="170" t="s">
        <v>141</v>
      </c>
      <c r="C137" s="140" t="s">
        <v>3</v>
      </c>
      <c r="D137" s="33">
        <v>8</v>
      </c>
      <c r="E137" s="110"/>
      <c r="F137" s="173"/>
    </row>
    <row r="138" spans="1:7" s="47" customFormat="1" ht="12.75" x14ac:dyDescent="0.2">
      <c r="A138" s="174"/>
      <c r="B138" s="170"/>
      <c r="C138" s="32"/>
      <c r="D138" s="39"/>
      <c r="E138" s="110"/>
      <c r="F138" s="173"/>
    </row>
    <row r="139" spans="1:7" s="47" customFormat="1" ht="12.75" x14ac:dyDescent="0.2">
      <c r="A139" s="174"/>
      <c r="B139" s="170"/>
      <c r="C139" s="32"/>
      <c r="D139" s="39"/>
      <c r="E139" s="110"/>
      <c r="F139" s="173"/>
    </row>
    <row r="140" spans="1:7" s="47" customFormat="1" ht="103.5" customHeight="1" x14ac:dyDescent="0.2">
      <c r="A140" s="174" t="s">
        <v>203</v>
      </c>
      <c r="B140" s="50" t="s">
        <v>226</v>
      </c>
      <c r="C140" s="32"/>
      <c r="D140" s="39"/>
      <c r="E140" s="110"/>
      <c r="F140" s="173"/>
    </row>
    <row r="141" spans="1:7" s="47" customFormat="1" ht="12.75" x14ac:dyDescent="0.2">
      <c r="A141" s="174"/>
      <c r="B141" s="40"/>
      <c r="C141" s="32"/>
      <c r="D141" s="39"/>
      <c r="E141" s="110"/>
      <c r="F141" s="173"/>
    </row>
    <row r="142" spans="1:7" s="47" customFormat="1" ht="27" x14ac:dyDescent="0.2">
      <c r="A142" s="174"/>
      <c r="B142" s="31" t="s">
        <v>97</v>
      </c>
      <c r="C142" s="32" t="s">
        <v>98</v>
      </c>
      <c r="D142" s="33">
        <v>1.1000000000000001</v>
      </c>
      <c r="E142" s="110"/>
      <c r="F142" s="173"/>
      <c r="G142" s="47">
        <f>7.8*0.2*0.6+0.7*0.4*0.6</f>
        <v>1.1039999999999999</v>
      </c>
    </row>
    <row r="143" spans="1:7" s="47" customFormat="1" ht="12.75" x14ac:dyDescent="0.2">
      <c r="A143" s="174"/>
      <c r="B143" s="170"/>
      <c r="C143" s="171"/>
      <c r="D143" s="172"/>
      <c r="E143" s="110"/>
      <c r="F143" s="173"/>
    </row>
    <row r="144" spans="1:7" s="47" customFormat="1" ht="12.75" x14ac:dyDescent="0.2">
      <c r="A144" s="174"/>
      <c r="B144" s="170"/>
      <c r="C144" s="171"/>
      <c r="D144" s="172"/>
      <c r="E144" s="110"/>
      <c r="F144" s="173"/>
    </row>
    <row r="145" spans="1:8" s="45" customFormat="1" ht="38.25" x14ac:dyDescent="0.2">
      <c r="A145" s="43" t="s">
        <v>217</v>
      </c>
      <c r="B145" s="31" t="s">
        <v>333</v>
      </c>
      <c r="C145" s="32"/>
      <c r="D145" s="33"/>
      <c r="E145" s="34"/>
      <c r="F145" s="34"/>
      <c r="G145" s="44"/>
      <c r="H145" s="44"/>
    </row>
    <row r="146" spans="1:8" s="45" customFormat="1" ht="12.75" x14ac:dyDescent="0.2">
      <c r="A146" s="43"/>
      <c r="B146" s="31"/>
      <c r="C146" s="32"/>
      <c r="D146" s="33"/>
      <c r="E146" s="34"/>
      <c r="F146" s="34"/>
      <c r="G146" s="44"/>
      <c r="H146" s="44"/>
    </row>
    <row r="147" spans="1:8" s="45" customFormat="1" ht="12.75" x14ac:dyDescent="0.2">
      <c r="A147" s="46"/>
      <c r="B147" s="31" t="s">
        <v>315</v>
      </c>
      <c r="C147" s="32" t="s">
        <v>48</v>
      </c>
      <c r="D147" s="39">
        <v>20</v>
      </c>
      <c r="E147" s="34"/>
      <c r="F147" s="34"/>
      <c r="G147" s="44"/>
      <c r="H147" s="44"/>
    </row>
    <row r="148" spans="1:8" s="47" customFormat="1" ht="12.75" x14ac:dyDescent="0.2">
      <c r="A148" s="174"/>
      <c r="B148" s="170"/>
      <c r="C148" s="171"/>
      <c r="D148" s="172"/>
      <c r="E148" s="110"/>
      <c r="F148" s="173"/>
    </row>
    <row r="149" spans="1:8" s="29" customFormat="1" ht="13.5" thickBot="1" x14ac:dyDescent="0.25">
      <c r="A149" s="30"/>
      <c r="B149" s="31"/>
      <c r="C149" s="32"/>
      <c r="D149" s="33"/>
      <c r="E149" s="34"/>
      <c r="F149" s="34"/>
      <c r="G149" s="28"/>
      <c r="H149" s="28"/>
    </row>
    <row r="150" spans="1:8" s="29" customFormat="1" ht="13.5" thickBot="1" x14ac:dyDescent="0.25">
      <c r="A150" s="62"/>
      <c r="B150" s="63" t="s">
        <v>7</v>
      </c>
      <c r="C150" s="64"/>
      <c r="D150" s="65"/>
      <c r="E150" s="66"/>
      <c r="F150" s="67"/>
      <c r="G150" s="28"/>
      <c r="H150" s="28"/>
    </row>
    <row r="151" spans="1:8" s="29" customFormat="1" ht="12.75" x14ac:dyDescent="0.2">
      <c r="A151" s="30"/>
      <c r="B151" s="31"/>
      <c r="C151" s="32"/>
      <c r="D151" s="33"/>
      <c r="E151" s="34"/>
      <c r="F151" s="34"/>
      <c r="G151" s="28"/>
      <c r="H151" s="28"/>
    </row>
    <row r="152" spans="1:8" s="29" customFormat="1" ht="12.75" x14ac:dyDescent="0.2">
      <c r="A152" s="30"/>
      <c r="B152" s="31"/>
      <c r="C152" s="32"/>
      <c r="D152" s="33"/>
      <c r="E152" s="34"/>
      <c r="F152" s="34"/>
      <c r="G152" s="28"/>
      <c r="H152" s="28"/>
    </row>
    <row r="153" spans="1:8" s="29" customFormat="1" ht="12.75" x14ac:dyDescent="0.2">
      <c r="A153" s="36" t="s">
        <v>23</v>
      </c>
      <c r="B153" s="37" t="s">
        <v>8</v>
      </c>
      <c r="C153" s="32"/>
      <c r="D153" s="33"/>
      <c r="E153" s="34"/>
      <c r="F153" s="34"/>
      <c r="G153" s="28"/>
      <c r="H153" s="28"/>
    </row>
    <row r="154" spans="1:8" s="29" customFormat="1" ht="12.75" x14ac:dyDescent="0.2">
      <c r="A154" s="36"/>
      <c r="B154" s="37"/>
      <c r="C154" s="32"/>
      <c r="D154" s="33"/>
      <c r="E154" s="34"/>
      <c r="F154" s="34"/>
      <c r="G154" s="28"/>
      <c r="H154" s="28"/>
    </row>
    <row r="155" spans="1:8" s="29" customFormat="1" ht="12.75" x14ac:dyDescent="0.2">
      <c r="A155" s="36"/>
      <c r="B155" s="37"/>
      <c r="C155" s="32"/>
      <c r="D155" s="33"/>
      <c r="E155" s="34"/>
      <c r="F155" s="34"/>
      <c r="G155" s="28"/>
      <c r="H155" s="28"/>
    </row>
    <row r="156" spans="1:8" s="29" customFormat="1" ht="63.75" x14ac:dyDescent="0.2">
      <c r="A156" s="30" t="s">
        <v>9</v>
      </c>
      <c r="B156" s="31" t="s">
        <v>161</v>
      </c>
      <c r="C156" s="141"/>
      <c r="D156" s="33"/>
      <c r="E156" s="34"/>
      <c r="F156" s="34"/>
      <c r="G156" s="28"/>
      <c r="H156" s="28"/>
    </row>
    <row r="157" spans="1:8" s="29" customFormat="1" ht="12.75" x14ac:dyDescent="0.2">
      <c r="A157" s="30"/>
      <c r="B157" s="31"/>
      <c r="C157" s="141"/>
      <c r="D157" s="33"/>
      <c r="E157" s="34"/>
      <c r="F157" s="34"/>
      <c r="G157" s="28"/>
      <c r="H157" s="28"/>
    </row>
    <row r="158" spans="1:8" s="29" customFormat="1" ht="27" x14ac:dyDescent="0.2">
      <c r="A158" s="30"/>
      <c r="B158" s="31" t="s">
        <v>158</v>
      </c>
      <c r="C158" s="32" t="s">
        <v>99</v>
      </c>
      <c r="D158" s="33">
        <v>105</v>
      </c>
      <c r="E158" s="34"/>
      <c r="F158" s="34"/>
      <c r="G158" s="28">
        <f>(39+68)*0.24+53*0.5+92*0.05+13*0.5*5.7+20*0.4</f>
        <v>101.83000000000001</v>
      </c>
      <c r="H158" s="28"/>
    </row>
    <row r="159" spans="1:8" s="29" customFormat="1" ht="12.75" x14ac:dyDescent="0.2">
      <c r="A159" s="30"/>
      <c r="B159" s="37"/>
      <c r="C159" s="32"/>
      <c r="D159" s="33"/>
      <c r="E159" s="34"/>
      <c r="F159" s="34"/>
      <c r="G159" s="28"/>
      <c r="H159" s="28"/>
    </row>
    <row r="160" spans="1:8" s="29" customFormat="1" ht="12.75" x14ac:dyDescent="0.2">
      <c r="A160" s="30"/>
      <c r="B160" s="37"/>
      <c r="C160" s="32"/>
      <c r="D160" s="33"/>
      <c r="E160" s="34"/>
      <c r="F160" s="34"/>
      <c r="G160" s="28"/>
      <c r="H160" s="28"/>
    </row>
    <row r="161" spans="1:8" s="29" customFormat="1" ht="140.25" x14ac:dyDescent="0.2">
      <c r="A161" s="30" t="s">
        <v>44</v>
      </c>
      <c r="B161" s="31" t="s">
        <v>355</v>
      </c>
      <c r="C161" s="32"/>
      <c r="D161" s="33"/>
      <c r="E161" s="34"/>
      <c r="F161" s="34"/>
      <c r="G161" s="28"/>
      <c r="H161" s="28"/>
    </row>
    <row r="162" spans="1:8" s="29" customFormat="1" ht="12.75" x14ac:dyDescent="0.2">
      <c r="A162" s="30"/>
      <c r="B162" s="31"/>
      <c r="C162" s="32"/>
      <c r="D162" s="33"/>
      <c r="E162" s="34"/>
      <c r="F162" s="34"/>
      <c r="G162" s="68"/>
      <c r="H162" s="28"/>
    </row>
    <row r="163" spans="1:8" s="29" customFormat="1" ht="27" x14ac:dyDescent="0.2">
      <c r="A163" s="30"/>
      <c r="B163" s="69" t="s">
        <v>100</v>
      </c>
      <c r="C163" s="32"/>
      <c r="D163" s="33"/>
      <c r="E163" s="34"/>
      <c r="F163" s="34"/>
      <c r="G163" s="70"/>
      <c r="H163" s="28"/>
    </row>
    <row r="164" spans="1:8" s="29" customFormat="1" ht="14.25" x14ac:dyDescent="0.2">
      <c r="A164" s="30"/>
      <c r="B164" s="69" t="s">
        <v>285</v>
      </c>
      <c r="C164" s="32"/>
      <c r="D164" s="33"/>
      <c r="E164" s="34"/>
      <c r="F164" s="34"/>
      <c r="G164" s="68">
        <f>(23*1.1*0.35)+(4.8*1.8*0.4+1.7*1.8*0.9)</f>
        <v>15.065000000000001</v>
      </c>
      <c r="H164" s="71"/>
    </row>
    <row r="165" spans="1:8" s="29" customFormat="1" ht="14.25" x14ac:dyDescent="0.2">
      <c r="A165" s="30"/>
      <c r="B165" s="31" t="s">
        <v>229</v>
      </c>
      <c r="C165" s="32" t="s">
        <v>99</v>
      </c>
      <c r="D165" s="33">
        <v>5</v>
      </c>
      <c r="E165" s="34"/>
      <c r="F165" s="34"/>
      <c r="G165" s="72"/>
      <c r="H165" s="28"/>
    </row>
    <row r="166" spans="1:8" s="29" customFormat="1" ht="14.25" x14ac:dyDescent="0.2">
      <c r="A166" s="30"/>
      <c r="B166" s="31" t="s">
        <v>230</v>
      </c>
      <c r="C166" s="32" t="s">
        <v>99</v>
      </c>
      <c r="D166" s="33">
        <v>11</v>
      </c>
      <c r="E166" s="34"/>
      <c r="F166" s="34"/>
      <c r="G166" s="72"/>
      <c r="H166" s="28"/>
    </row>
    <row r="167" spans="1:8" s="29" customFormat="1" ht="12.75" x14ac:dyDescent="0.2">
      <c r="A167" s="30"/>
      <c r="B167" s="31"/>
      <c r="C167" s="32"/>
      <c r="D167" s="33"/>
      <c r="E167" s="34"/>
      <c r="F167" s="34"/>
      <c r="G167" s="72"/>
      <c r="H167" s="28"/>
    </row>
    <row r="168" spans="1:8" s="29" customFormat="1" ht="12.75" x14ac:dyDescent="0.2">
      <c r="A168" s="30"/>
      <c r="B168" s="31"/>
      <c r="C168" s="32"/>
      <c r="D168" s="33"/>
      <c r="E168" s="34"/>
      <c r="F168" s="34"/>
      <c r="G168" s="72"/>
      <c r="H168" s="28"/>
    </row>
    <row r="169" spans="1:8" s="29" customFormat="1" ht="25.5" x14ac:dyDescent="0.2">
      <c r="A169" s="30" t="s">
        <v>10</v>
      </c>
      <c r="B169" s="31" t="s">
        <v>159</v>
      </c>
      <c r="C169" s="32"/>
      <c r="D169" s="33"/>
      <c r="E169" s="34"/>
      <c r="F169" s="34"/>
      <c r="G169" s="28"/>
      <c r="H169" s="28"/>
    </row>
    <row r="170" spans="1:8" s="29" customFormat="1" ht="12.75" x14ac:dyDescent="0.2">
      <c r="A170" s="30"/>
      <c r="B170" s="40"/>
      <c r="C170" s="32"/>
      <c r="D170" s="33"/>
      <c r="E170" s="34"/>
      <c r="F170" s="34"/>
      <c r="G170" s="28"/>
      <c r="H170" s="28"/>
    </row>
    <row r="171" spans="1:8" s="29" customFormat="1" ht="27" x14ac:dyDescent="0.2">
      <c r="A171" s="30"/>
      <c r="B171" s="31" t="s">
        <v>101</v>
      </c>
      <c r="C171" s="32" t="s">
        <v>99</v>
      </c>
      <c r="D171" s="33">
        <v>1</v>
      </c>
      <c r="E171" s="34"/>
      <c r="F171" s="34"/>
      <c r="G171" s="28"/>
      <c r="H171" s="28"/>
    </row>
    <row r="172" spans="1:8" s="29" customFormat="1" ht="12.75" x14ac:dyDescent="0.2">
      <c r="A172" s="30"/>
      <c r="B172" s="31"/>
      <c r="C172" s="32"/>
      <c r="D172" s="33"/>
      <c r="E172" s="34"/>
      <c r="F172" s="34"/>
      <c r="G172" s="28"/>
      <c r="H172" s="28"/>
    </row>
    <row r="173" spans="1:8" s="29" customFormat="1" ht="12.75" x14ac:dyDescent="0.2">
      <c r="A173" s="30"/>
      <c r="B173" s="31"/>
      <c r="C173" s="32"/>
      <c r="D173" s="33"/>
      <c r="E173" s="34"/>
      <c r="F173" s="34"/>
      <c r="G173" s="28"/>
      <c r="H173" s="28"/>
    </row>
    <row r="174" spans="1:8" s="29" customFormat="1" ht="102" x14ac:dyDescent="0.2">
      <c r="A174" s="30" t="s">
        <v>11</v>
      </c>
      <c r="B174" s="31" t="s">
        <v>286</v>
      </c>
      <c r="C174" s="32"/>
      <c r="D174" s="33"/>
      <c r="E174" s="34"/>
      <c r="F174" s="34"/>
      <c r="G174" s="28"/>
      <c r="H174" s="28"/>
    </row>
    <row r="175" spans="1:8" s="29" customFormat="1" ht="12.75" x14ac:dyDescent="0.2">
      <c r="A175" s="30"/>
      <c r="B175" s="35"/>
      <c r="C175" s="32"/>
      <c r="D175" s="33"/>
      <c r="E175" s="34"/>
      <c r="F175" s="34"/>
      <c r="G175" s="28"/>
      <c r="H175" s="28"/>
    </row>
    <row r="176" spans="1:8" s="29" customFormat="1" ht="14.25" x14ac:dyDescent="0.2">
      <c r="A176" s="30"/>
      <c r="B176" s="31" t="s">
        <v>102</v>
      </c>
      <c r="C176" s="32" t="s">
        <v>103</v>
      </c>
      <c r="D176" s="33">
        <v>250</v>
      </c>
      <c r="E176" s="34"/>
      <c r="F176" s="34"/>
      <c r="G176" s="28">
        <f>39+68+53+28+20+41</f>
        <v>249</v>
      </c>
      <c r="H176" s="28"/>
    </row>
    <row r="177" spans="1:8" s="29" customFormat="1" ht="12.75" x14ac:dyDescent="0.2">
      <c r="A177" s="30"/>
      <c r="B177" s="31"/>
      <c r="C177" s="32"/>
      <c r="D177" s="33"/>
      <c r="E177" s="34"/>
      <c r="F177" s="34"/>
      <c r="G177" s="28"/>
      <c r="H177" s="28"/>
    </row>
    <row r="178" spans="1:8" s="29" customFormat="1" ht="12.75" x14ac:dyDescent="0.2">
      <c r="A178" s="30"/>
      <c r="B178" s="31"/>
      <c r="C178" s="32"/>
      <c r="D178" s="33"/>
      <c r="E178" s="34"/>
      <c r="F178" s="34"/>
      <c r="G178" s="28"/>
      <c r="H178" s="28"/>
    </row>
    <row r="179" spans="1:8" s="29" customFormat="1" ht="66" customHeight="1" x14ac:dyDescent="0.2">
      <c r="A179" s="30" t="s">
        <v>165</v>
      </c>
      <c r="B179" s="31" t="s">
        <v>160</v>
      </c>
      <c r="C179" s="32"/>
      <c r="D179" s="33"/>
      <c r="E179" s="34"/>
      <c r="F179" s="34"/>
      <c r="G179" s="28"/>
      <c r="H179" s="28"/>
    </row>
    <row r="180" spans="1:8" s="29" customFormat="1" ht="12.75" x14ac:dyDescent="0.2">
      <c r="A180" s="30"/>
      <c r="B180" s="31"/>
      <c r="C180" s="32"/>
      <c r="D180" s="33"/>
      <c r="E180" s="34"/>
      <c r="F180" s="34"/>
      <c r="G180" s="28"/>
      <c r="H180" s="28"/>
    </row>
    <row r="181" spans="1:8" s="29" customFormat="1" ht="14.25" x14ac:dyDescent="0.2">
      <c r="A181" s="30"/>
      <c r="B181" s="31" t="s">
        <v>104</v>
      </c>
      <c r="C181" s="32" t="s">
        <v>99</v>
      </c>
      <c r="D181" s="33">
        <v>3</v>
      </c>
      <c r="E181" s="34"/>
      <c r="F181" s="34"/>
      <c r="G181" s="28">
        <f>0.1*(23*1+4.8*1.5)</f>
        <v>3.02</v>
      </c>
      <c r="H181" s="28"/>
    </row>
    <row r="182" spans="1:8" s="29" customFormat="1" ht="12.75" x14ac:dyDescent="0.2">
      <c r="A182" s="30"/>
      <c r="B182" s="31"/>
      <c r="C182" s="32"/>
      <c r="D182" s="33"/>
      <c r="E182" s="34"/>
      <c r="F182" s="34"/>
      <c r="G182" s="28"/>
      <c r="H182" s="28"/>
    </row>
    <row r="183" spans="1:8" s="29" customFormat="1" ht="12.75" x14ac:dyDescent="0.2">
      <c r="A183" s="30"/>
      <c r="B183" s="31"/>
      <c r="C183" s="32"/>
      <c r="D183" s="33"/>
      <c r="E183" s="34"/>
      <c r="F183" s="34"/>
      <c r="G183" s="28"/>
      <c r="H183" s="28"/>
    </row>
    <row r="184" spans="1:8" s="29" customFormat="1" ht="103.5" customHeight="1" x14ac:dyDescent="0.2">
      <c r="A184" s="30" t="s">
        <v>77</v>
      </c>
      <c r="B184" s="31" t="s">
        <v>287</v>
      </c>
      <c r="C184" s="141"/>
      <c r="D184" s="33"/>
      <c r="E184" s="34"/>
      <c r="F184" s="34"/>
      <c r="G184" s="28"/>
      <c r="H184" s="28"/>
    </row>
    <row r="185" spans="1:8" s="29" customFormat="1" ht="12.75" x14ac:dyDescent="0.2">
      <c r="A185" s="30"/>
      <c r="B185" s="31"/>
      <c r="C185" s="143"/>
      <c r="D185" s="33"/>
      <c r="E185" s="34"/>
      <c r="F185" s="34"/>
      <c r="G185" s="28"/>
      <c r="H185" s="28"/>
    </row>
    <row r="186" spans="1:8" s="29" customFormat="1" ht="14.25" x14ac:dyDescent="0.2">
      <c r="A186" s="30"/>
      <c r="B186" s="31" t="s">
        <v>106</v>
      </c>
      <c r="C186" s="143" t="s">
        <v>99</v>
      </c>
      <c r="D186" s="33">
        <v>17</v>
      </c>
      <c r="E186" s="34"/>
      <c r="F186" s="34"/>
      <c r="G186" s="28">
        <f>53*0.25+2*0.1*5+2*0.45*1.7+2*0.3*0.8</f>
        <v>16.259999999999998</v>
      </c>
      <c r="H186" s="28"/>
    </row>
    <row r="187" spans="1:8" s="29" customFormat="1" ht="12.75" x14ac:dyDescent="0.2">
      <c r="A187" s="30"/>
      <c r="B187" s="31"/>
      <c r="C187" s="143"/>
      <c r="D187" s="33"/>
      <c r="E187" s="34"/>
      <c r="F187" s="34"/>
      <c r="G187" s="28"/>
      <c r="H187" s="28"/>
    </row>
    <row r="188" spans="1:8" s="29" customFormat="1" ht="12.75" x14ac:dyDescent="0.2">
      <c r="A188" s="30"/>
      <c r="B188" s="31"/>
      <c r="C188" s="143"/>
      <c r="D188" s="33"/>
      <c r="E188" s="34"/>
      <c r="F188" s="34"/>
      <c r="G188" s="28"/>
      <c r="H188" s="28"/>
    </row>
    <row r="189" spans="1:8" s="29" customFormat="1" ht="89.25" x14ac:dyDescent="0.2">
      <c r="A189" s="30" t="s">
        <v>0</v>
      </c>
      <c r="B189" s="31" t="s">
        <v>166</v>
      </c>
      <c r="C189" s="32"/>
      <c r="D189" s="33"/>
      <c r="E189" s="34"/>
      <c r="F189" s="34"/>
      <c r="G189" s="28"/>
      <c r="H189" s="28"/>
    </row>
    <row r="190" spans="1:8" s="29" customFormat="1" ht="12.75" x14ac:dyDescent="0.2">
      <c r="A190" s="30"/>
      <c r="B190" s="35"/>
      <c r="C190" s="32"/>
      <c r="D190" s="33"/>
      <c r="E190" s="34"/>
      <c r="F190" s="34"/>
      <c r="G190" s="28"/>
      <c r="H190" s="28"/>
    </row>
    <row r="191" spans="1:8" s="29" customFormat="1" ht="14.25" x14ac:dyDescent="0.2">
      <c r="A191" s="30"/>
      <c r="B191" s="31" t="s">
        <v>102</v>
      </c>
      <c r="C191" s="32" t="s">
        <v>103</v>
      </c>
      <c r="D191" s="33">
        <v>180</v>
      </c>
      <c r="E191" s="34"/>
      <c r="F191" s="34"/>
      <c r="G191" s="28">
        <f>87+92</f>
        <v>179</v>
      </c>
      <c r="H191" s="28"/>
    </row>
    <row r="192" spans="1:8" s="29" customFormat="1" ht="12.75" x14ac:dyDescent="0.2">
      <c r="A192" s="30"/>
      <c r="B192" s="31"/>
      <c r="C192" s="143"/>
      <c r="D192" s="33"/>
      <c r="E192" s="34"/>
      <c r="F192" s="34"/>
      <c r="G192" s="28"/>
      <c r="H192" s="28"/>
    </row>
    <row r="193" spans="1:8" s="29" customFormat="1" ht="12.75" x14ac:dyDescent="0.2">
      <c r="A193" s="30"/>
      <c r="B193" s="31"/>
      <c r="C193" s="143"/>
      <c r="D193" s="33"/>
      <c r="E193" s="34"/>
      <c r="F193" s="34"/>
      <c r="G193" s="28"/>
      <c r="H193" s="28"/>
    </row>
    <row r="194" spans="1:8" s="29" customFormat="1" ht="89.25" x14ac:dyDescent="0.2">
      <c r="A194" s="30" t="s">
        <v>167</v>
      </c>
      <c r="B194" s="31" t="s">
        <v>168</v>
      </c>
      <c r="C194" s="143"/>
      <c r="D194" s="33"/>
      <c r="E194" s="34"/>
      <c r="F194" s="34"/>
      <c r="G194" s="28"/>
      <c r="H194" s="28"/>
    </row>
    <row r="195" spans="1:8" s="29" customFormat="1" ht="12.75" x14ac:dyDescent="0.2">
      <c r="A195" s="30"/>
      <c r="B195" s="31"/>
      <c r="C195" s="143"/>
      <c r="D195" s="33"/>
      <c r="E195" s="34"/>
      <c r="F195" s="34"/>
      <c r="G195" s="28"/>
      <c r="H195" s="28"/>
    </row>
    <row r="196" spans="1:8" s="29" customFormat="1" ht="14.25" x14ac:dyDescent="0.2">
      <c r="A196" s="30"/>
      <c r="B196" s="31" t="s">
        <v>106</v>
      </c>
      <c r="C196" s="143" t="s">
        <v>99</v>
      </c>
      <c r="D196" s="33">
        <v>34</v>
      </c>
      <c r="E196" s="34"/>
      <c r="F196" s="34"/>
      <c r="G196" s="28">
        <f>(39+68+28+20)*0.2</f>
        <v>31</v>
      </c>
      <c r="H196" s="28"/>
    </row>
    <row r="197" spans="1:8" s="29" customFormat="1" ht="12.75" x14ac:dyDescent="0.2">
      <c r="A197" s="30"/>
      <c r="B197" s="31"/>
      <c r="C197" s="143"/>
      <c r="D197" s="33"/>
      <c r="E197" s="34"/>
      <c r="F197" s="34"/>
      <c r="G197" s="28"/>
      <c r="H197" s="28"/>
    </row>
    <row r="198" spans="1:8" s="29" customFormat="1" ht="12.75" x14ac:dyDescent="0.2">
      <c r="A198" s="30"/>
      <c r="B198" s="31"/>
      <c r="C198" s="143"/>
      <c r="D198" s="33"/>
      <c r="E198" s="34"/>
      <c r="F198" s="34"/>
      <c r="G198" s="28"/>
      <c r="H198" s="28"/>
    </row>
    <row r="199" spans="1:8" s="29" customFormat="1" ht="51" x14ac:dyDescent="0.2">
      <c r="A199" s="30" t="s">
        <v>169</v>
      </c>
      <c r="B199" s="31" t="s">
        <v>345</v>
      </c>
      <c r="C199" s="143"/>
      <c r="D199" s="33"/>
      <c r="E199" s="34"/>
      <c r="F199" s="34"/>
      <c r="G199" s="28"/>
      <c r="H199" s="28"/>
    </row>
    <row r="200" spans="1:8" s="29" customFormat="1" ht="12.75" x14ac:dyDescent="0.2">
      <c r="A200" s="30"/>
      <c r="B200" s="31"/>
      <c r="C200" s="143"/>
      <c r="D200" s="33"/>
      <c r="E200" s="34"/>
      <c r="F200" s="34"/>
      <c r="G200" s="28"/>
      <c r="H200" s="28"/>
    </row>
    <row r="201" spans="1:8" s="29" customFormat="1" ht="14.25" x14ac:dyDescent="0.2">
      <c r="A201" s="30"/>
      <c r="B201" s="31" t="s">
        <v>106</v>
      </c>
      <c r="C201" s="143" t="s">
        <v>99</v>
      </c>
      <c r="D201" s="33">
        <v>7</v>
      </c>
      <c r="E201" s="34"/>
      <c r="F201" s="34"/>
      <c r="G201" s="28">
        <f>(39+68+28+20)*0.04</f>
        <v>6.2</v>
      </c>
      <c r="H201" s="28"/>
    </row>
    <row r="202" spans="1:8" s="29" customFormat="1" ht="12.75" x14ac:dyDescent="0.2">
      <c r="A202" s="30"/>
      <c r="B202" s="31"/>
      <c r="C202" s="143"/>
      <c r="D202" s="33"/>
      <c r="E202" s="34"/>
      <c r="F202" s="34"/>
      <c r="G202" s="28"/>
      <c r="H202" s="28"/>
    </row>
    <row r="203" spans="1:8" s="29" customFormat="1" ht="12.75" x14ac:dyDescent="0.2">
      <c r="A203" s="30"/>
      <c r="B203" s="31"/>
      <c r="C203" s="143"/>
      <c r="D203" s="33"/>
      <c r="E203" s="34"/>
      <c r="F203" s="34"/>
      <c r="G203" s="28"/>
      <c r="H203" s="28"/>
    </row>
    <row r="204" spans="1:8" s="29" customFormat="1" ht="51" x14ac:dyDescent="0.2">
      <c r="A204" s="30" t="s">
        <v>171</v>
      </c>
      <c r="B204" s="31" t="s">
        <v>320</v>
      </c>
      <c r="C204" s="141"/>
      <c r="D204" s="75"/>
      <c r="E204" s="34"/>
      <c r="F204" s="34"/>
      <c r="H204" s="28"/>
    </row>
    <row r="205" spans="1:8" s="29" customFormat="1" ht="12.75" x14ac:dyDescent="0.2">
      <c r="A205" s="30"/>
      <c r="B205" s="31"/>
      <c r="C205" s="141"/>
      <c r="D205" s="75"/>
      <c r="E205" s="34"/>
      <c r="F205" s="34"/>
      <c r="H205" s="28"/>
    </row>
    <row r="206" spans="1:8" s="29" customFormat="1" ht="14.25" x14ac:dyDescent="0.2">
      <c r="A206" s="30"/>
      <c r="B206" s="31" t="s">
        <v>151</v>
      </c>
      <c r="C206" s="141" t="s">
        <v>99</v>
      </c>
      <c r="D206" s="75">
        <v>18</v>
      </c>
      <c r="E206" s="34"/>
      <c r="F206" s="34"/>
      <c r="G206" s="29">
        <f>41*0.4+0.1*8</f>
        <v>17.200000000000003</v>
      </c>
      <c r="H206" s="28"/>
    </row>
    <row r="207" spans="1:8" s="29" customFormat="1" ht="12.75" x14ac:dyDescent="0.2">
      <c r="A207" s="30"/>
      <c r="B207" s="31"/>
      <c r="C207" s="32"/>
      <c r="D207" s="75"/>
      <c r="E207" s="34"/>
      <c r="F207" s="34"/>
      <c r="H207" s="28"/>
    </row>
    <row r="208" spans="1:8" s="29" customFormat="1" ht="51" x14ac:dyDescent="0.2">
      <c r="A208" s="30" t="s">
        <v>49</v>
      </c>
      <c r="B208" s="31" t="s">
        <v>227</v>
      </c>
      <c r="C208" s="32"/>
      <c r="D208" s="33"/>
      <c r="E208" s="34"/>
      <c r="F208" s="34"/>
      <c r="G208" s="28"/>
      <c r="H208" s="28"/>
    </row>
    <row r="209" spans="1:8" s="29" customFormat="1" ht="12.75" x14ac:dyDescent="0.2">
      <c r="A209" s="30"/>
      <c r="B209" s="40"/>
      <c r="C209" s="32"/>
      <c r="D209" s="33"/>
      <c r="E209" s="34"/>
      <c r="F209" s="34"/>
      <c r="G209" s="76"/>
      <c r="H209" s="28"/>
    </row>
    <row r="210" spans="1:8" s="29" customFormat="1" ht="27" x14ac:dyDescent="0.2">
      <c r="A210" s="30"/>
      <c r="B210" s="31" t="s">
        <v>107</v>
      </c>
      <c r="C210" s="32" t="s">
        <v>99</v>
      </c>
      <c r="D210" s="33">
        <v>122</v>
      </c>
      <c r="E210" s="34"/>
      <c r="F210" s="34"/>
      <c r="G210" s="76">
        <f>D158+D165+D166+D171</f>
        <v>122</v>
      </c>
      <c r="H210" s="28"/>
    </row>
    <row r="211" spans="1:8" s="29" customFormat="1" ht="12.75" x14ac:dyDescent="0.2">
      <c r="A211" s="30"/>
      <c r="B211" s="31"/>
      <c r="C211" s="32"/>
      <c r="D211" s="33"/>
      <c r="E211" s="34"/>
      <c r="F211" s="34"/>
      <c r="G211" s="28"/>
      <c r="H211" s="28"/>
    </row>
    <row r="212" spans="1:8" s="29" customFormat="1" ht="13.5" thickBot="1" x14ac:dyDescent="0.25">
      <c r="A212" s="30"/>
      <c r="B212" s="31"/>
      <c r="C212" s="32"/>
      <c r="D212" s="33"/>
      <c r="E212" s="34"/>
      <c r="F212" s="34"/>
      <c r="G212" s="28"/>
      <c r="H212" s="28"/>
    </row>
    <row r="213" spans="1:8" s="29" customFormat="1" ht="13.5" thickBot="1" x14ac:dyDescent="0.25">
      <c r="A213" s="62"/>
      <c r="B213" s="63" t="s">
        <v>12</v>
      </c>
      <c r="C213" s="64"/>
      <c r="D213" s="65"/>
      <c r="E213" s="66"/>
      <c r="F213" s="67"/>
      <c r="G213" s="28"/>
      <c r="H213" s="28"/>
    </row>
    <row r="214" spans="1:8" s="29" customFormat="1" ht="12.75" x14ac:dyDescent="0.2">
      <c r="A214" s="30"/>
      <c r="B214" s="31"/>
      <c r="C214" s="32"/>
      <c r="D214" s="33"/>
      <c r="E214" s="34"/>
      <c r="F214" s="34"/>
      <c r="G214" s="28"/>
      <c r="H214" s="28"/>
    </row>
    <row r="215" spans="1:8" s="29" customFormat="1" ht="12.75" x14ac:dyDescent="0.2">
      <c r="A215" s="30"/>
      <c r="B215" s="31"/>
      <c r="C215" s="32"/>
      <c r="D215" s="33"/>
      <c r="E215" s="34"/>
      <c r="F215" s="34"/>
      <c r="G215" s="28"/>
      <c r="H215" s="28"/>
    </row>
    <row r="216" spans="1:8" s="29" customFormat="1" ht="12.75" x14ac:dyDescent="0.2">
      <c r="A216" s="36" t="s">
        <v>24</v>
      </c>
      <c r="B216" s="37" t="s">
        <v>13</v>
      </c>
      <c r="C216" s="32"/>
      <c r="D216" s="33"/>
      <c r="E216" s="34"/>
      <c r="F216" s="34"/>
      <c r="G216" s="28"/>
      <c r="H216" s="28"/>
    </row>
    <row r="217" spans="1:8" s="29" customFormat="1" ht="38.25" x14ac:dyDescent="0.2">
      <c r="A217" s="36"/>
      <c r="B217" s="37" t="s">
        <v>348</v>
      </c>
      <c r="C217" s="32"/>
      <c r="D217" s="33"/>
      <c r="E217" s="34"/>
      <c r="F217" s="34"/>
      <c r="G217" s="28"/>
      <c r="H217" s="28"/>
    </row>
    <row r="218" spans="1:8" s="29" customFormat="1" ht="12.75" x14ac:dyDescent="0.2">
      <c r="A218" s="36"/>
      <c r="B218" s="37"/>
      <c r="C218" s="32"/>
      <c r="D218" s="33"/>
      <c r="E218" s="34"/>
      <c r="F218" s="34"/>
      <c r="G218" s="28"/>
      <c r="H218" s="28"/>
    </row>
    <row r="219" spans="1:8" s="29" customFormat="1" ht="89.25" x14ac:dyDescent="0.2">
      <c r="A219" s="30" t="s">
        <v>14</v>
      </c>
      <c r="B219" s="31" t="s">
        <v>172</v>
      </c>
      <c r="C219" s="32"/>
      <c r="D219" s="33"/>
      <c r="E219" s="34"/>
      <c r="F219" s="34"/>
      <c r="G219" s="28"/>
      <c r="H219" s="28"/>
    </row>
    <row r="220" spans="1:8" s="29" customFormat="1" ht="12.75" x14ac:dyDescent="0.2">
      <c r="A220" s="30"/>
      <c r="B220" s="37"/>
      <c r="C220" s="32"/>
      <c r="D220" s="33"/>
      <c r="E220" s="34"/>
      <c r="F220" s="34"/>
      <c r="G220" s="28"/>
      <c r="H220" s="28"/>
    </row>
    <row r="221" spans="1:8" s="29" customFormat="1" ht="14.25" x14ac:dyDescent="0.2">
      <c r="A221" s="30"/>
      <c r="B221" s="31" t="s">
        <v>108</v>
      </c>
      <c r="C221" s="32" t="s">
        <v>99</v>
      </c>
      <c r="D221" s="33">
        <v>0.5</v>
      </c>
      <c r="E221" s="34"/>
      <c r="F221" s="34"/>
      <c r="G221" s="28">
        <f>0.15*1.5*1.8</f>
        <v>0.40499999999999997</v>
      </c>
      <c r="H221" s="28"/>
    </row>
    <row r="222" spans="1:8" s="29" customFormat="1" ht="12.75" x14ac:dyDescent="0.2">
      <c r="A222" s="30"/>
      <c r="B222" s="31"/>
      <c r="C222" s="32"/>
      <c r="D222" s="33"/>
      <c r="E222" s="34"/>
      <c r="F222" s="34"/>
      <c r="G222" s="28"/>
      <c r="H222" s="28"/>
    </row>
    <row r="223" spans="1:8" s="29" customFormat="1" ht="12.75" x14ac:dyDescent="0.2">
      <c r="A223" s="30"/>
      <c r="B223" s="31"/>
      <c r="C223" s="32"/>
      <c r="D223" s="33"/>
      <c r="E223" s="34"/>
      <c r="F223" s="34"/>
      <c r="G223" s="28"/>
      <c r="H223" s="28"/>
    </row>
    <row r="224" spans="1:8" s="29" customFormat="1" ht="38.25" x14ac:dyDescent="0.2">
      <c r="A224" s="30" t="s">
        <v>15</v>
      </c>
      <c r="B224" s="31" t="s">
        <v>175</v>
      </c>
      <c r="C224" s="32"/>
      <c r="D224" s="33"/>
      <c r="E224" s="34"/>
      <c r="F224" s="34"/>
      <c r="G224" s="28"/>
      <c r="H224" s="28"/>
    </row>
    <row r="225" spans="1:8" s="29" customFormat="1" ht="12.75" x14ac:dyDescent="0.2">
      <c r="A225" s="30"/>
      <c r="B225" s="31"/>
      <c r="C225" s="32"/>
      <c r="D225" s="33"/>
      <c r="E225" s="34"/>
      <c r="F225" s="34"/>
      <c r="G225" s="28"/>
      <c r="H225" s="28"/>
    </row>
    <row r="226" spans="1:8" s="29" customFormat="1" ht="14.25" x14ac:dyDescent="0.2">
      <c r="A226" s="30"/>
      <c r="B226" s="144" t="s">
        <v>174</v>
      </c>
      <c r="C226" s="32" t="s">
        <v>99</v>
      </c>
      <c r="D226" s="33">
        <v>1</v>
      </c>
      <c r="E226" s="34"/>
      <c r="F226" s="34"/>
      <c r="G226" s="28">
        <f>0.1*4.8*1.8</f>
        <v>0.86399999999999999</v>
      </c>
      <c r="H226" s="28"/>
    </row>
    <row r="227" spans="1:8" s="29" customFormat="1" ht="12.75" x14ac:dyDescent="0.2">
      <c r="A227" s="30"/>
      <c r="B227" s="144"/>
      <c r="C227" s="32"/>
      <c r="D227" s="33"/>
      <c r="E227" s="34"/>
      <c r="F227" s="34"/>
      <c r="G227" s="28"/>
      <c r="H227" s="28"/>
    </row>
    <row r="228" spans="1:8" s="29" customFormat="1" ht="12.75" x14ac:dyDescent="0.2">
      <c r="A228" s="30"/>
      <c r="B228" s="144"/>
      <c r="C228" s="32"/>
      <c r="D228" s="33"/>
      <c r="E228" s="34"/>
      <c r="F228" s="34"/>
      <c r="G228" s="28"/>
      <c r="H228" s="28"/>
    </row>
    <row r="229" spans="1:8" s="29" customFormat="1" ht="76.5" x14ac:dyDescent="0.2">
      <c r="A229" s="30" t="s">
        <v>33</v>
      </c>
      <c r="B229" s="31" t="s">
        <v>183</v>
      </c>
      <c r="C229" s="32"/>
      <c r="D229" s="33"/>
      <c r="E229" s="34"/>
      <c r="F229" s="34"/>
      <c r="G229" s="28"/>
      <c r="H229" s="28"/>
    </row>
    <row r="230" spans="1:8" s="29" customFormat="1" ht="12.75" x14ac:dyDescent="0.2">
      <c r="A230" s="30"/>
      <c r="B230" s="144"/>
      <c r="C230" s="32"/>
      <c r="D230" s="33"/>
      <c r="E230" s="34"/>
      <c r="F230" s="34"/>
      <c r="G230" s="28"/>
      <c r="H230" s="28"/>
    </row>
    <row r="231" spans="1:8" s="29" customFormat="1" ht="14.25" x14ac:dyDescent="0.2">
      <c r="A231" s="30"/>
      <c r="B231" s="144" t="s">
        <v>109</v>
      </c>
      <c r="C231" s="32" t="s">
        <v>99</v>
      </c>
      <c r="D231" s="33">
        <v>1.8</v>
      </c>
      <c r="E231" s="34"/>
      <c r="F231" s="34"/>
      <c r="G231" s="28">
        <f>2*0.2*(4.4*0.3+0.4*0.25)+0.2*0.8*4.4+2*0.2*0.9*(0.9+0.4)</f>
        <v>1.7400000000000002</v>
      </c>
      <c r="H231" s="28"/>
    </row>
    <row r="232" spans="1:8" s="29" customFormat="1" ht="12.75" x14ac:dyDescent="0.2">
      <c r="A232" s="30"/>
      <c r="B232" s="144"/>
      <c r="C232" s="32"/>
      <c r="D232" s="33"/>
      <c r="E232" s="34"/>
      <c r="F232" s="34"/>
      <c r="G232" s="28"/>
      <c r="H232" s="28"/>
    </row>
    <row r="233" spans="1:8" s="29" customFormat="1" ht="12.75" x14ac:dyDescent="0.2">
      <c r="A233" s="30"/>
      <c r="B233" s="144"/>
      <c r="C233" s="32"/>
      <c r="D233" s="33"/>
      <c r="E233" s="34"/>
      <c r="F233" s="34"/>
      <c r="G233" s="28"/>
      <c r="H233" s="28"/>
    </row>
    <row r="234" spans="1:8" s="29" customFormat="1" ht="54" customHeight="1" x14ac:dyDescent="0.2">
      <c r="A234" s="30" t="s">
        <v>50</v>
      </c>
      <c r="B234" s="144" t="s">
        <v>321</v>
      </c>
      <c r="C234" s="32"/>
      <c r="D234" s="33"/>
      <c r="E234" s="34"/>
      <c r="F234" s="34"/>
      <c r="G234" s="28"/>
      <c r="H234" s="28"/>
    </row>
    <row r="235" spans="1:8" s="29" customFormat="1" ht="12.75" x14ac:dyDescent="0.2">
      <c r="A235" s="30"/>
      <c r="B235" s="144"/>
      <c r="C235" s="32"/>
      <c r="D235" s="33"/>
      <c r="E235" s="34"/>
      <c r="F235" s="34"/>
      <c r="G235" s="28"/>
      <c r="H235" s="28"/>
    </row>
    <row r="236" spans="1:8" s="29" customFormat="1" ht="12.75" x14ac:dyDescent="0.2">
      <c r="A236" s="30"/>
      <c r="B236" s="144" t="s">
        <v>179</v>
      </c>
      <c r="C236" s="32" t="s">
        <v>6</v>
      </c>
      <c r="D236" s="33">
        <v>1</v>
      </c>
      <c r="E236" s="34"/>
      <c r="F236" s="34"/>
      <c r="G236" s="28"/>
      <c r="H236" s="28"/>
    </row>
    <row r="237" spans="1:8" s="29" customFormat="1" ht="12.75" x14ac:dyDescent="0.2">
      <c r="A237" s="30"/>
      <c r="B237" s="144"/>
      <c r="C237" s="32"/>
      <c r="D237" s="33"/>
      <c r="E237" s="34"/>
      <c r="F237" s="34"/>
      <c r="G237" s="28"/>
      <c r="H237" s="28"/>
    </row>
    <row r="238" spans="1:8" s="29" customFormat="1" ht="51" x14ac:dyDescent="0.2">
      <c r="A238" s="30" t="s">
        <v>51</v>
      </c>
      <c r="B238" s="31" t="s">
        <v>173</v>
      </c>
      <c r="C238" s="32"/>
      <c r="D238" s="33"/>
      <c r="E238" s="34"/>
      <c r="F238" s="34"/>
      <c r="G238" s="28"/>
      <c r="H238" s="28"/>
    </row>
    <row r="239" spans="1:8" s="29" customFormat="1" ht="12.75" x14ac:dyDescent="0.2">
      <c r="A239" s="30"/>
      <c r="B239" s="40"/>
      <c r="C239" s="32"/>
      <c r="D239" s="33"/>
      <c r="E239" s="34"/>
      <c r="F239" s="34"/>
      <c r="G239" s="28"/>
      <c r="H239" s="28"/>
    </row>
    <row r="240" spans="1:8" s="29" customFormat="1" ht="14.25" x14ac:dyDescent="0.2">
      <c r="A240" s="30"/>
      <c r="B240" s="31" t="s">
        <v>109</v>
      </c>
      <c r="C240" s="32" t="s">
        <v>99</v>
      </c>
      <c r="D240" s="33">
        <v>5</v>
      </c>
      <c r="E240" s="34"/>
      <c r="F240" s="34"/>
      <c r="G240" s="28">
        <f>23*0.7*0.4-2*0.032*23</f>
        <v>4.968</v>
      </c>
      <c r="H240" s="28"/>
    </row>
    <row r="241" spans="1:10" s="29" customFormat="1" ht="12.75" x14ac:dyDescent="0.2">
      <c r="A241" s="30"/>
      <c r="B241" s="31"/>
      <c r="C241" s="32"/>
      <c r="D241" s="33"/>
      <c r="E241" s="34"/>
      <c r="F241" s="34"/>
      <c r="G241" s="28"/>
      <c r="H241" s="28"/>
    </row>
    <row r="242" spans="1:10" s="29" customFormat="1" ht="12.75" x14ac:dyDescent="0.2">
      <c r="A242" s="30"/>
      <c r="B242" s="31"/>
      <c r="C242" s="32"/>
      <c r="D242" s="33"/>
      <c r="E242" s="34"/>
      <c r="F242" s="34"/>
      <c r="G242" s="28"/>
      <c r="H242" s="28"/>
    </row>
    <row r="243" spans="1:10" s="29" customFormat="1" ht="103.5" x14ac:dyDescent="0.2">
      <c r="A243" s="30" t="s">
        <v>45</v>
      </c>
      <c r="B243" s="31" t="s">
        <v>292</v>
      </c>
      <c r="C243" s="32"/>
      <c r="D243" s="33"/>
      <c r="E243" s="34"/>
      <c r="F243" s="34"/>
      <c r="G243" s="28"/>
      <c r="H243" s="28"/>
    </row>
    <row r="244" spans="1:10" s="29" customFormat="1" ht="12.75" x14ac:dyDescent="0.2">
      <c r="A244" s="30"/>
      <c r="B244" s="31"/>
      <c r="C244" s="32"/>
      <c r="D244" s="33"/>
      <c r="E244" s="34"/>
      <c r="F244" s="34"/>
      <c r="G244" s="28"/>
      <c r="H244" s="28"/>
    </row>
    <row r="245" spans="1:10" s="29" customFormat="1" ht="25.5" x14ac:dyDescent="0.2">
      <c r="A245" s="30"/>
      <c r="B245" s="145" t="s">
        <v>177</v>
      </c>
      <c r="C245" s="177" t="s">
        <v>3</v>
      </c>
      <c r="D245" s="33">
        <v>66</v>
      </c>
      <c r="E245" s="34"/>
      <c r="F245" s="34"/>
      <c r="G245" s="28">
        <f>16.2+24.7+6.1+18.5</f>
        <v>65.5</v>
      </c>
      <c r="H245" s="28"/>
    </row>
    <row r="246" spans="1:10" s="29" customFormat="1" ht="12.75" x14ac:dyDescent="0.2">
      <c r="A246" s="30"/>
      <c r="B246" s="37"/>
      <c r="C246" s="32"/>
      <c r="D246" s="33"/>
      <c r="E246" s="34"/>
      <c r="F246" s="34"/>
      <c r="G246" s="28"/>
      <c r="H246" s="28"/>
    </row>
    <row r="247" spans="1:10" s="29" customFormat="1" ht="90.75" x14ac:dyDescent="0.2">
      <c r="A247" s="30" t="s">
        <v>85</v>
      </c>
      <c r="B247" s="31" t="s">
        <v>176</v>
      </c>
      <c r="C247" s="32"/>
      <c r="D247" s="33"/>
      <c r="E247" s="34"/>
      <c r="F247" s="34"/>
      <c r="G247" s="28"/>
      <c r="H247" s="28"/>
    </row>
    <row r="248" spans="1:10" s="29" customFormat="1" ht="12.75" x14ac:dyDescent="0.2">
      <c r="A248" s="30"/>
      <c r="B248" s="31"/>
      <c r="C248" s="32"/>
      <c r="D248" s="33"/>
      <c r="E248" s="34"/>
      <c r="F248" s="34"/>
      <c r="G248" s="28"/>
      <c r="H248" s="28"/>
    </row>
    <row r="249" spans="1:10" s="29" customFormat="1" ht="25.5" x14ac:dyDescent="0.2">
      <c r="A249" s="30"/>
      <c r="B249" s="145" t="s">
        <v>178</v>
      </c>
      <c r="C249" s="177" t="s">
        <v>3</v>
      </c>
      <c r="D249" s="33">
        <v>15</v>
      </c>
      <c r="E249" s="34"/>
      <c r="F249" s="34"/>
      <c r="G249" s="28"/>
      <c r="H249" s="28"/>
    </row>
    <row r="250" spans="1:10" s="29" customFormat="1" ht="12.75" x14ac:dyDescent="0.2">
      <c r="A250" s="30"/>
      <c r="B250" s="37"/>
      <c r="C250" s="32"/>
      <c r="D250" s="33"/>
      <c r="E250" s="34"/>
      <c r="F250" s="34"/>
      <c r="G250" s="28"/>
      <c r="H250" s="28"/>
    </row>
    <row r="251" spans="1:10" s="29" customFormat="1" ht="76.5" x14ac:dyDescent="0.2">
      <c r="A251" s="30" t="s">
        <v>86</v>
      </c>
      <c r="B251" s="31" t="s">
        <v>322</v>
      </c>
      <c r="C251" s="31"/>
      <c r="D251" s="33"/>
      <c r="E251" s="34"/>
      <c r="F251" s="34"/>
      <c r="G251" s="28"/>
      <c r="H251" s="28"/>
    </row>
    <row r="252" spans="1:10" s="29" customFormat="1" ht="14.25" x14ac:dyDescent="0.2">
      <c r="A252" s="30"/>
      <c r="B252" s="31" t="s">
        <v>180</v>
      </c>
      <c r="C252" s="178" t="s">
        <v>181</v>
      </c>
      <c r="D252" s="33">
        <v>0.5</v>
      </c>
      <c r="E252" s="34"/>
      <c r="F252" s="34"/>
      <c r="G252" s="28"/>
      <c r="H252" s="28"/>
    </row>
    <row r="253" spans="1:10" s="29" customFormat="1" ht="12.75" x14ac:dyDescent="0.2">
      <c r="A253" s="30"/>
      <c r="B253" s="31"/>
      <c r="C253" s="178"/>
      <c r="D253" s="33"/>
      <c r="E253" s="34"/>
      <c r="F253" s="34"/>
      <c r="G253" s="28"/>
      <c r="H253" s="28"/>
    </row>
    <row r="254" spans="1:10" s="29" customFormat="1" ht="12.75" x14ac:dyDescent="0.2">
      <c r="A254" s="36"/>
      <c r="B254" s="37"/>
      <c r="C254" s="32"/>
      <c r="D254" s="33"/>
      <c r="E254" s="34"/>
      <c r="F254" s="34"/>
      <c r="G254" s="28"/>
      <c r="H254" s="28"/>
    </row>
    <row r="255" spans="1:10" s="29" customFormat="1" ht="25.5" x14ac:dyDescent="0.2">
      <c r="A255" s="58" t="s">
        <v>244</v>
      </c>
      <c r="B255" s="31" t="s">
        <v>184</v>
      </c>
      <c r="C255" s="32"/>
      <c r="D255" s="33"/>
      <c r="E255" s="34"/>
      <c r="F255" s="34"/>
      <c r="G255" s="28"/>
      <c r="H255" s="28"/>
    </row>
    <row r="256" spans="1:10" s="29" customFormat="1" ht="12.75" x14ac:dyDescent="0.2">
      <c r="A256" s="30"/>
      <c r="B256" s="31"/>
      <c r="C256" s="32"/>
      <c r="D256" s="33"/>
      <c r="E256" s="34"/>
      <c r="F256" s="34"/>
      <c r="G256" s="28"/>
      <c r="H256" s="38"/>
      <c r="I256" s="82"/>
      <c r="J256" s="83"/>
    </row>
    <row r="257" spans="1:9" s="29" customFormat="1" ht="12.75" x14ac:dyDescent="0.2">
      <c r="A257" s="30"/>
      <c r="B257" s="31" t="s">
        <v>185</v>
      </c>
      <c r="C257" s="32"/>
      <c r="D257" s="33"/>
      <c r="E257" s="34"/>
      <c r="F257" s="34"/>
      <c r="G257" s="28"/>
      <c r="H257" s="38"/>
      <c r="I257" s="82"/>
    </row>
    <row r="258" spans="1:9" s="29" customFormat="1" ht="12.75" x14ac:dyDescent="0.2">
      <c r="A258" s="30"/>
      <c r="B258" s="31" t="s">
        <v>186</v>
      </c>
      <c r="C258" s="32" t="s">
        <v>16</v>
      </c>
      <c r="D258" s="33">
        <v>65</v>
      </c>
      <c r="E258" s="34"/>
      <c r="F258" s="34"/>
      <c r="G258" s="42"/>
      <c r="H258" s="80"/>
      <c r="I258" s="84"/>
    </row>
    <row r="259" spans="1:9" s="29" customFormat="1" ht="12.75" x14ac:dyDescent="0.2">
      <c r="A259" s="30"/>
      <c r="B259" s="31" t="s">
        <v>187</v>
      </c>
      <c r="C259" s="32" t="s">
        <v>16</v>
      </c>
      <c r="D259" s="33">
        <v>25</v>
      </c>
      <c r="E259" s="34"/>
      <c r="F259" s="34"/>
      <c r="G259" s="42"/>
      <c r="H259" s="80"/>
      <c r="I259" s="85"/>
    </row>
    <row r="260" spans="1:9" s="29" customFormat="1" ht="13.5" thickBot="1" x14ac:dyDescent="0.25">
      <c r="A260" s="30"/>
      <c r="B260" s="40"/>
      <c r="C260" s="32"/>
      <c r="D260" s="33"/>
      <c r="E260" s="34"/>
      <c r="F260" s="34"/>
      <c r="G260" s="28"/>
      <c r="H260" s="38"/>
      <c r="I260" s="82"/>
    </row>
    <row r="261" spans="1:9" s="29" customFormat="1" ht="26.25" thickBot="1" x14ac:dyDescent="0.25">
      <c r="A261" s="62"/>
      <c r="B261" s="63" t="s">
        <v>17</v>
      </c>
      <c r="C261" s="64"/>
      <c r="D261" s="65"/>
      <c r="E261" s="66"/>
      <c r="F261" s="67"/>
      <c r="G261" s="28"/>
      <c r="H261" s="38"/>
      <c r="I261" s="82"/>
    </row>
    <row r="262" spans="1:9" s="29" customFormat="1" ht="12.75" x14ac:dyDescent="0.2">
      <c r="A262" s="97"/>
      <c r="B262" s="112"/>
      <c r="C262" s="92"/>
      <c r="D262" s="75"/>
      <c r="E262" s="90"/>
      <c r="F262" s="99"/>
      <c r="G262" s="28"/>
      <c r="H262" s="38"/>
      <c r="I262" s="82"/>
    </row>
    <row r="263" spans="1:9" s="29" customFormat="1" ht="12.75" x14ac:dyDescent="0.2">
      <c r="A263" s="36" t="s">
        <v>25</v>
      </c>
      <c r="B263" s="37" t="s">
        <v>72</v>
      </c>
      <c r="C263" s="32"/>
      <c r="D263" s="33"/>
      <c r="E263" s="34"/>
      <c r="F263" s="34"/>
      <c r="G263" s="28"/>
      <c r="H263" s="28"/>
    </row>
    <row r="264" spans="1:9" s="29" customFormat="1" ht="12.75" x14ac:dyDescent="0.2">
      <c r="A264" s="36"/>
      <c r="B264" s="37"/>
      <c r="C264" s="32"/>
      <c r="D264" s="33"/>
      <c r="E264" s="34"/>
      <c r="F264" s="34"/>
      <c r="G264" s="28"/>
      <c r="H264" s="28"/>
    </row>
    <row r="265" spans="1:9" s="29" customFormat="1" ht="12.75" x14ac:dyDescent="0.2">
      <c r="A265" s="30"/>
      <c r="B265" s="31"/>
      <c r="C265" s="32"/>
      <c r="D265" s="33"/>
      <c r="E265" s="34"/>
      <c r="F265" s="34"/>
      <c r="G265" s="28"/>
      <c r="H265" s="28"/>
    </row>
    <row r="266" spans="1:9" s="29" customFormat="1" ht="63.75" x14ac:dyDescent="0.2">
      <c r="A266" s="30" t="s">
        <v>19</v>
      </c>
      <c r="B266" s="31" t="s">
        <v>189</v>
      </c>
      <c r="C266" s="32"/>
      <c r="D266" s="33"/>
      <c r="E266" s="34"/>
      <c r="F266" s="34"/>
      <c r="G266" s="28"/>
      <c r="H266" s="28"/>
    </row>
    <row r="267" spans="1:9" s="29" customFormat="1" ht="12.75" x14ac:dyDescent="0.2">
      <c r="A267" s="30"/>
      <c r="B267" s="31"/>
      <c r="C267" s="32"/>
      <c r="D267" s="33"/>
      <c r="E267" s="34"/>
      <c r="F267" s="34"/>
      <c r="G267" s="28"/>
      <c r="H267" s="28"/>
    </row>
    <row r="268" spans="1:9" s="29" customFormat="1" ht="12.75" x14ac:dyDescent="0.2">
      <c r="A268" s="30"/>
      <c r="B268" s="31" t="s">
        <v>79</v>
      </c>
      <c r="C268" s="32" t="s">
        <v>48</v>
      </c>
      <c r="D268" s="39">
        <v>32</v>
      </c>
      <c r="E268" s="34"/>
      <c r="F268" s="86"/>
      <c r="G268" s="28"/>
      <c r="H268" s="28"/>
      <c r="I268" s="40"/>
    </row>
    <row r="269" spans="1:9" s="29" customFormat="1" ht="12.75" x14ac:dyDescent="0.2">
      <c r="A269" s="30"/>
      <c r="B269" s="31"/>
      <c r="C269" s="32"/>
      <c r="D269" s="33"/>
      <c r="E269" s="34"/>
      <c r="F269" s="34"/>
      <c r="G269" s="28"/>
      <c r="H269" s="28"/>
      <c r="I269" s="40"/>
    </row>
    <row r="270" spans="1:9" s="29" customFormat="1" ht="12.75" x14ac:dyDescent="0.2">
      <c r="A270" s="30"/>
      <c r="B270" s="31"/>
      <c r="C270" s="32"/>
      <c r="D270" s="33"/>
      <c r="E270" s="34"/>
      <c r="F270" s="34"/>
      <c r="G270" s="28"/>
      <c r="H270" s="28"/>
      <c r="I270" s="40"/>
    </row>
    <row r="271" spans="1:9" s="29" customFormat="1" ht="96" customHeight="1" x14ac:dyDescent="0.2">
      <c r="A271" s="30" t="s">
        <v>47</v>
      </c>
      <c r="B271" s="31" t="s">
        <v>356</v>
      </c>
      <c r="C271" s="32"/>
      <c r="D271" s="33"/>
      <c r="E271" s="34"/>
      <c r="F271" s="34"/>
      <c r="G271" s="28"/>
      <c r="H271" s="28"/>
      <c r="I271" s="40"/>
    </row>
    <row r="272" spans="1:9" s="29" customFormat="1" ht="12.75" x14ac:dyDescent="0.2">
      <c r="A272" s="30"/>
      <c r="B272" s="31"/>
      <c r="C272" s="32"/>
      <c r="D272" s="33"/>
      <c r="E272" s="34"/>
      <c r="F272" s="34"/>
      <c r="G272" s="28"/>
      <c r="H272" s="28"/>
      <c r="I272" s="40"/>
    </row>
    <row r="273" spans="1:9" s="29" customFormat="1" ht="25.5" x14ac:dyDescent="0.2">
      <c r="A273" s="30"/>
      <c r="B273" s="145" t="s">
        <v>188</v>
      </c>
      <c r="C273" s="177" t="s">
        <v>3</v>
      </c>
      <c r="D273" s="33">
        <v>28</v>
      </c>
      <c r="E273" s="34"/>
      <c r="F273" s="34"/>
      <c r="G273" s="28">
        <f>5+5.8+5+3+4.8+3</f>
        <v>26.6</v>
      </c>
      <c r="H273" s="28"/>
      <c r="I273" s="40"/>
    </row>
    <row r="274" spans="1:9" s="29" customFormat="1" ht="12.75" x14ac:dyDescent="0.2">
      <c r="A274" s="30"/>
      <c r="B274" s="31"/>
      <c r="C274" s="32"/>
      <c r="D274" s="33"/>
      <c r="E274" s="34"/>
      <c r="F274" s="34"/>
      <c r="G274" s="28"/>
      <c r="H274" s="28"/>
      <c r="I274" s="40"/>
    </row>
    <row r="275" spans="1:9" s="29" customFormat="1" ht="12.75" x14ac:dyDescent="0.2">
      <c r="A275" s="30"/>
      <c r="B275" s="31"/>
      <c r="C275" s="32"/>
      <c r="D275" s="33"/>
      <c r="E275" s="34"/>
      <c r="F275" s="34"/>
      <c r="G275" s="28"/>
      <c r="H275" s="28"/>
      <c r="I275" s="40"/>
    </row>
    <row r="276" spans="1:9" s="29" customFormat="1" ht="89.25" x14ac:dyDescent="0.2">
      <c r="A276" s="174" t="s">
        <v>90</v>
      </c>
      <c r="B276" s="170" t="s">
        <v>380</v>
      </c>
      <c r="C276" s="32"/>
      <c r="D276" s="33"/>
      <c r="E276" s="34"/>
      <c r="F276" s="34"/>
      <c r="G276" s="28"/>
      <c r="H276" s="28"/>
      <c r="I276" s="40"/>
    </row>
    <row r="277" spans="1:9" s="29" customFormat="1" ht="12.75" x14ac:dyDescent="0.2">
      <c r="A277" s="174"/>
      <c r="B277" s="170"/>
      <c r="C277" s="32"/>
      <c r="D277" s="33"/>
      <c r="E277" s="34"/>
      <c r="F277" s="34"/>
      <c r="G277" s="28"/>
      <c r="H277" s="28"/>
      <c r="I277" s="40"/>
    </row>
    <row r="278" spans="1:9" s="29" customFormat="1" ht="14.25" x14ac:dyDescent="0.2">
      <c r="A278" s="30"/>
      <c r="B278" s="31" t="s">
        <v>190</v>
      </c>
      <c r="C278" s="32" t="s">
        <v>132</v>
      </c>
      <c r="D278" s="33">
        <v>110</v>
      </c>
      <c r="E278" s="34"/>
      <c r="F278" s="34"/>
      <c r="G278" s="28"/>
      <c r="H278" s="28"/>
      <c r="I278" s="40"/>
    </row>
    <row r="279" spans="1:9" s="29" customFormat="1" ht="12.75" x14ac:dyDescent="0.2">
      <c r="A279" s="30"/>
      <c r="B279" s="31"/>
      <c r="C279" s="32"/>
      <c r="D279" s="33"/>
      <c r="E279" s="34"/>
      <c r="F279" s="34"/>
      <c r="G279" s="28"/>
      <c r="H279" s="28"/>
      <c r="I279" s="40"/>
    </row>
    <row r="280" spans="1:9" s="29" customFormat="1" ht="12.75" x14ac:dyDescent="0.2">
      <c r="A280" s="30"/>
      <c r="B280" s="31"/>
      <c r="C280" s="32"/>
      <c r="D280" s="33"/>
      <c r="E280" s="34"/>
      <c r="F280" s="34"/>
      <c r="G280" s="28"/>
      <c r="H280" s="28"/>
      <c r="I280" s="40"/>
    </row>
    <row r="281" spans="1:9" s="29" customFormat="1" ht="89.25" x14ac:dyDescent="0.2">
      <c r="A281" s="174" t="s">
        <v>94</v>
      </c>
      <c r="B281" s="170" t="s">
        <v>381</v>
      </c>
      <c r="C281" s="32"/>
      <c r="D281" s="33"/>
      <c r="E281" s="34"/>
      <c r="F281" s="34"/>
      <c r="G281" s="28"/>
      <c r="H281" s="28"/>
      <c r="I281" s="40"/>
    </row>
    <row r="282" spans="1:9" s="29" customFormat="1" ht="12.75" x14ac:dyDescent="0.2">
      <c r="A282" s="174"/>
      <c r="B282" s="170"/>
      <c r="C282" s="32"/>
      <c r="D282" s="33"/>
      <c r="E282" s="34"/>
      <c r="F282" s="34"/>
      <c r="G282" s="28"/>
      <c r="H282" s="28"/>
      <c r="I282" s="40"/>
    </row>
    <row r="283" spans="1:9" s="29" customFormat="1" ht="14.25" x14ac:dyDescent="0.2">
      <c r="A283" s="30"/>
      <c r="B283" s="31" t="s">
        <v>190</v>
      </c>
      <c r="C283" s="32" t="s">
        <v>132</v>
      </c>
      <c r="D283" s="33">
        <v>50</v>
      </c>
      <c r="E283" s="34"/>
      <c r="F283" s="34"/>
      <c r="G283" s="28"/>
      <c r="H283" s="28"/>
      <c r="I283" s="40"/>
    </row>
    <row r="284" spans="1:9" s="29" customFormat="1" ht="12.75" x14ac:dyDescent="0.2">
      <c r="A284" s="30"/>
      <c r="B284" s="31"/>
      <c r="C284" s="32"/>
      <c r="D284" s="33"/>
      <c r="E284" s="34"/>
      <c r="F284" s="34"/>
      <c r="G284" s="28"/>
      <c r="H284" s="28"/>
      <c r="I284" s="40"/>
    </row>
    <row r="285" spans="1:9" s="29" customFormat="1" ht="12.75" x14ac:dyDescent="0.2">
      <c r="A285" s="30"/>
      <c r="B285" s="31"/>
      <c r="C285" s="32"/>
      <c r="D285" s="33"/>
      <c r="E285" s="34"/>
      <c r="F285" s="34"/>
      <c r="G285" s="28"/>
      <c r="H285" s="28"/>
      <c r="I285" s="40"/>
    </row>
    <row r="286" spans="1:9" s="29" customFormat="1" ht="25.5" x14ac:dyDescent="0.2">
      <c r="A286" s="174" t="s">
        <v>191</v>
      </c>
      <c r="B286" s="170" t="s">
        <v>357</v>
      </c>
      <c r="C286" s="32"/>
      <c r="D286" s="33"/>
      <c r="E286" s="34"/>
      <c r="F286" s="34"/>
      <c r="G286" s="28"/>
      <c r="H286" s="28"/>
      <c r="I286" s="40"/>
    </row>
    <row r="287" spans="1:9" s="29" customFormat="1" ht="12.75" x14ac:dyDescent="0.2">
      <c r="A287" s="174"/>
      <c r="B287" s="170"/>
      <c r="C287" s="32"/>
      <c r="D287" s="33"/>
      <c r="E287" s="34"/>
      <c r="F287" s="34"/>
      <c r="G287" s="28"/>
      <c r="H287" s="28"/>
      <c r="I287" s="40"/>
    </row>
    <row r="288" spans="1:9" s="29" customFormat="1" ht="12.75" x14ac:dyDescent="0.2">
      <c r="A288" s="174"/>
      <c r="B288" s="170" t="s">
        <v>163</v>
      </c>
      <c r="C288" s="32" t="s">
        <v>6</v>
      </c>
      <c r="D288" s="39">
        <v>1</v>
      </c>
      <c r="E288" s="34"/>
      <c r="F288" s="34"/>
      <c r="G288" s="28"/>
      <c r="H288" s="28"/>
      <c r="I288" s="40"/>
    </row>
    <row r="289" spans="1:9" s="29" customFormat="1" ht="12.75" x14ac:dyDescent="0.2">
      <c r="A289" s="174"/>
      <c r="B289" s="170"/>
      <c r="C289" s="32"/>
      <c r="D289" s="33"/>
      <c r="E289" s="34"/>
      <c r="F289" s="34"/>
      <c r="G289" s="28"/>
      <c r="H289" s="28"/>
      <c r="I289" s="40"/>
    </row>
    <row r="290" spans="1:9" s="29" customFormat="1" ht="51" x14ac:dyDescent="0.2">
      <c r="A290" s="174" t="s">
        <v>323</v>
      </c>
      <c r="B290" s="170" t="s">
        <v>324</v>
      </c>
      <c r="C290" s="32"/>
      <c r="D290" s="33"/>
      <c r="E290" s="34"/>
      <c r="F290" s="34"/>
      <c r="G290" s="28"/>
      <c r="H290" s="28"/>
      <c r="I290" s="40"/>
    </row>
    <row r="291" spans="1:9" s="29" customFormat="1" ht="12.75" x14ac:dyDescent="0.2">
      <c r="A291" s="174"/>
      <c r="B291" s="170"/>
      <c r="C291" s="32"/>
      <c r="D291" s="33"/>
      <c r="E291" s="34"/>
      <c r="F291" s="34"/>
      <c r="G291" s="28"/>
      <c r="H291" s="28"/>
      <c r="I291" s="40"/>
    </row>
    <row r="292" spans="1:9" s="29" customFormat="1" ht="12.75" x14ac:dyDescent="0.2">
      <c r="A292" s="174"/>
      <c r="B292" s="170" t="s">
        <v>192</v>
      </c>
      <c r="C292" s="140" t="s">
        <v>3</v>
      </c>
      <c r="D292" s="33">
        <v>8</v>
      </c>
      <c r="E292" s="34"/>
      <c r="F292" s="34"/>
      <c r="G292" s="28"/>
      <c r="H292" s="28"/>
      <c r="I292" s="40"/>
    </row>
    <row r="293" spans="1:9" s="29" customFormat="1" ht="12.75" x14ac:dyDescent="0.2">
      <c r="A293" s="30"/>
      <c r="B293" s="40"/>
      <c r="C293" s="32"/>
      <c r="D293" s="33"/>
      <c r="E293" s="34"/>
      <c r="F293" s="34"/>
      <c r="G293" s="28"/>
      <c r="H293" s="38"/>
      <c r="I293" s="82"/>
    </row>
    <row r="294" spans="1:9" s="29" customFormat="1" ht="12.75" x14ac:dyDescent="0.2">
      <c r="A294" s="174"/>
      <c r="B294" s="170"/>
      <c r="C294" s="32"/>
      <c r="D294" s="33"/>
      <c r="E294" s="34"/>
      <c r="F294" s="34"/>
      <c r="G294" s="28"/>
      <c r="H294" s="28"/>
      <c r="I294" s="40"/>
    </row>
    <row r="295" spans="1:9" s="29" customFormat="1" ht="102" x14ac:dyDescent="0.2">
      <c r="A295" s="174" t="s">
        <v>382</v>
      </c>
      <c r="B295" s="170" t="s">
        <v>326</v>
      </c>
      <c r="C295" s="32"/>
      <c r="D295" s="33"/>
      <c r="E295" s="34"/>
      <c r="F295" s="34"/>
      <c r="G295" s="28"/>
      <c r="H295" s="28"/>
      <c r="I295" s="40"/>
    </row>
    <row r="296" spans="1:9" s="29" customFormat="1" ht="12.75" x14ac:dyDescent="0.2">
      <c r="A296" s="174"/>
      <c r="B296" s="170"/>
      <c r="C296" s="32"/>
      <c r="D296" s="33"/>
      <c r="E296" s="34"/>
      <c r="F296" s="34"/>
      <c r="G296" s="28"/>
      <c r="H296" s="28"/>
      <c r="I296" s="40"/>
    </row>
    <row r="297" spans="1:9" s="29" customFormat="1" ht="12.75" x14ac:dyDescent="0.2">
      <c r="A297" s="174"/>
      <c r="B297" s="170" t="s">
        <v>192</v>
      </c>
      <c r="C297" s="140" t="s">
        <v>3</v>
      </c>
      <c r="D297" s="33">
        <v>1</v>
      </c>
      <c r="E297" s="34"/>
      <c r="F297" s="34"/>
      <c r="G297" s="28"/>
      <c r="H297" s="28"/>
      <c r="I297" s="40"/>
    </row>
    <row r="298" spans="1:9" s="29" customFormat="1" ht="13.5" thickBot="1" x14ac:dyDescent="0.25">
      <c r="A298" s="30"/>
      <c r="B298" s="40"/>
      <c r="C298" s="32"/>
      <c r="D298" s="33"/>
      <c r="E298" s="34"/>
      <c r="F298" s="34"/>
      <c r="G298" s="28"/>
      <c r="H298" s="38"/>
      <c r="I298" s="82"/>
    </row>
    <row r="299" spans="1:9" s="29" customFormat="1" ht="13.5" thickBot="1" x14ac:dyDescent="0.25">
      <c r="A299" s="62"/>
      <c r="B299" s="63" t="s">
        <v>34</v>
      </c>
      <c r="C299" s="64"/>
      <c r="D299" s="65"/>
      <c r="E299" s="66"/>
      <c r="F299" s="67"/>
      <c r="G299" s="28"/>
      <c r="H299" s="38"/>
      <c r="I299" s="82"/>
    </row>
    <row r="300" spans="1:9" s="29" customFormat="1" ht="12.75" x14ac:dyDescent="0.2">
      <c r="A300" s="30"/>
      <c r="B300" s="31"/>
      <c r="C300" s="32"/>
      <c r="D300" s="33"/>
      <c r="E300" s="34"/>
      <c r="F300" s="34"/>
      <c r="G300" s="28"/>
      <c r="H300" s="28"/>
    </row>
    <row r="301" spans="1:9" s="29" customFormat="1" ht="12.75" x14ac:dyDescent="0.2">
      <c r="A301" s="36" t="s">
        <v>26</v>
      </c>
      <c r="B301" s="37" t="s">
        <v>18</v>
      </c>
      <c r="C301" s="32"/>
      <c r="D301" s="33"/>
      <c r="E301" s="34"/>
      <c r="F301" s="34"/>
      <c r="G301" s="28"/>
      <c r="H301" s="28"/>
    </row>
    <row r="302" spans="1:9" s="29" customFormat="1" ht="12.75" x14ac:dyDescent="0.2">
      <c r="A302" s="36"/>
      <c r="B302" s="37"/>
      <c r="C302" s="32"/>
      <c r="D302" s="33"/>
      <c r="E302" s="34"/>
      <c r="F302" s="34"/>
      <c r="G302" s="28"/>
      <c r="H302" s="28"/>
    </row>
    <row r="303" spans="1:9" s="29" customFormat="1" ht="12.75" x14ac:dyDescent="0.2">
      <c r="A303" s="36"/>
      <c r="B303" s="37"/>
      <c r="C303" s="32"/>
      <c r="D303" s="33"/>
      <c r="E303" s="34"/>
      <c r="F303" s="34"/>
      <c r="G303" s="28"/>
      <c r="H303" s="28"/>
    </row>
    <row r="304" spans="1:9" s="29" customFormat="1" ht="117.75" customHeight="1" x14ac:dyDescent="0.2">
      <c r="A304" s="146" t="s">
        <v>37</v>
      </c>
      <c r="B304" s="144" t="s">
        <v>249</v>
      </c>
      <c r="C304" s="141"/>
      <c r="D304" s="34"/>
      <c r="E304" s="34"/>
      <c r="F304" s="34"/>
      <c r="G304" s="28"/>
      <c r="H304" s="28"/>
    </row>
    <row r="305" spans="1:9" s="29" customFormat="1" ht="12.75" x14ac:dyDescent="0.2">
      <c r="A305" s="147"/>
      <c r="B305" s="148"/>
      <c r="C305" s="141"/>
      <c r="D305" s="33"/>
      <c r="E305" s="34"/>
      <c r="F305" s="34"/>
      <c r="G305" s="28"/>
      <c r="H305" s="28"/>
    </row>
    <row r="306" spans="1:9" s="29" customFormat="1" ht="12.75" x14ac:dyDescent="0.2">
      <c r="A306" s="146"/>
      <c r="B306" s="144" t="s">
        <v>194</v>
      </c>
      <c r="C306" s="141"/>
      <c r="D306" s="79"/>
      <c r="E306" s="78"/>
      <c r="F306" s="78"/>
      <c r="G306" s="28"/>
      <c r="H306" s="28"/>
    </row>
    <row r="307" spans="1:9" s="29" customFormat="1" ht="12.75" x14ac:dyDescent="0.2">
      <c r="A307" s="146"/>
      <c r="B307" s="149" t="s">
        <v>195</v>
      </c>
      <c r="C307" s="141" t="s">
        <v>3</v>
      </c>
      <c r="D307" s="33">
        <v>46</v>
      </c>
      <c r="E307" s="34"/>
      <c r="F307" s="34"/>
      <c r="G307" s="28">
        <f>2*23</f>
        <v>46</v>
      </c>
      <c r="H307" s="28"/>
    </row>
    <row r="308" spans="1:9" s="29" customFormat="1" ht="12.75" x14ac:dyDescent="0.2">
      <c r="A308" s="146"/>
      <c r="B308" s="40"/>
      <c r="C308" s="32"/>
      <c r="D308" s="33"/>
      <c r="E308" s="34"/>
      <c r="F308" s="34"/>
      <c r="G308" s="28"/>
      <c r="H308" s="28"/>
    </row>
    <row r="309" spans="1:9" s="29" customFormat="1" ht="12.75" x14ac:dyDescent="0.2">
      <c r="A309" s="146"/>
      <c r="B309" s="31"/>
      <c r="C309" s="32"/>
      <c r="D309" s="33"/>
      <c r="E309" s="34"/>
      <c r="F309" s="34"/>
      <c r="G309" s="28"/>
      <c r="H309" s="28"/>
    </row>
    <row r="310" spans="1:9" s="29" customFormat="1" ht="89.25" x14ac:dyDescent="0.2">
      <c r="A310" s="146" t="s">
        <v>31</v>
      </c>
      <c r="B310" s="144" t="s">
        <v>247</v>
      </c>
      <c r="C310" s="141"/>
      <c r="D310" s="141"/>
      <c r="E310" s="34"/>
      <c r="F310" s="34"/>
      <c r="G310" s="28"/>
      <c r="H310" s="38"/>
      <c r="I310" s="95"/>
    </row>
    <row r="311" spans="1:9" s="29" customFormat="1" ht="12.75" x14ac:dyDescent="0.2">
      <c r="A311" s="146"/>
      <c r="B311" s="144"/>
      <c r="C311" s="141"/>
      <c r="D311" s="141"/>
      <c r="E311" s="34"/>
      <c r="F311" s="34"/>
      <c r="G311" s="28"/>
      <c r="H311" s="38"/>
      <c r="I311" s="95"/>
    </row>
    <row r="312" spans="1:9" s="29" customFormat="1" ht="12.75" x14ac:dyDescent="0.2">
      <c r="A312" s="146"/>
      <c r="B312" s="144" t="s">
        <v>196</v>
      </c>
      <c r="C312" s="141"/>
      <c r="D312" s="150"/>
      <c r="E312" s="34"/>
      <c r="F312" s="34"/>
      <c r="G312" s="28"/>
      <c r="H312" s="38"/>
      <c r="I312" s="95"/>
    </row>
    <row r="313" spans="1:9" s="29" customFormat="1" ht="12.75" x14ac:dyDescent="0.2">
      <c r="A313" s="146"/>
      <c r="B313" s="144" t="s">
        <v>197</v>
      </c>
      <c r="C313" s="141" t="s">
        <v>6</v>
      </c>
      <c r="D313" s="141">
        <v>2</v>
      </c>
      <c r="E313" s="34"/>
      <c r="F313" s="34"/>
      <c r="G313" s="49"/>
      <c r="H313" s="38"/>
      <c r="I313" s="95"/>
    </row>
    <row r="314" spans="1:9" s="29" customFormat="1" ht="12.75" x14ac:dyDescent="0.2">
      <c r="A314" s="146"/>
      <c r="B314" s="149" t="s">
        <v>198</v>
      </c>
      <c r="C314" s="141" t="s">
        <v>6</v>
      </c>
      <c r="D314" s="141">
        <v>2</v>
      </c>
      <c r="E314" s="34"/>
      <c r="F314" s="34"/>
      <c r="G314" s="49"/>
      <c r="H314" s="38"/>
      <c r="I314" s="95"/>
    </row>
    <row r="315" spans="1:9" s="29" customFormat="1" ht="12.75" x14ac:dyDescent="0.2">
      <c r="A315" s="36"/>
      <c r="B315" s="96"/>
      <c r="C315" s="94"/>
      <c r="D315" s="79"/>
      <c r="E315" s="78"/>
      <c r="F315" s="78"/>
      <c r="G315" s="28"/>
      <c r="H315" s="38"/>
      <c r="I315" s="95"/>
    </row>
    <row r="316" spans="1:9" s="46" customFormat="1" ht="13.5" thickBot="1" x14ac:dyDescent="0.25">
      <c r="A316" s="36"/>
      <c r="B316" s="31"/>
      <c r="C316" s="32"/>
      <c r="D316" s="33"/>
      <c r="E316" s="34"/>
      <c r="F316" s="34"/>
      <c r="G316" s="81"/>
      <c r="H316" s="81"/>
    </row>
    <row r="317" spans="1:9" s="29" customFormat="1" ht="13.5" thickBot="1" x14ac:dyDescent="0.25">
      <c r="A317" s="62"/>
      <c r="B317" s="63" t="s">
        <v>35</v>
      </c>
      <c r="C317" s="64"/>
      <c r="D317" s="65"/>
      <c r="E317" s="66"/>
      <c r="F317" s="67"/>
      <c r="G317" s="28"/>
      <c r="H317" s="28"/>
    </row>
    <row r="318" spans="1:9" s="29" customFormat="1" ht="12.75" x14ac:dyDescent="0.2">
      <c r="A318" s="97"/>
      <c r="B318" s="98"/>
      <c r="C318" s="92"/>
      <c r="D318" s="75"/>
      <c r="E318" s="90"/>
      <c r="F318" s="99"/>
      <c r="G318" s="28"/>
      <c r="H318" s="28"/>
    </row>
    <row r="319" spans="1:9" s="29" customFormat="1" ht="12.75" x14ac:dyDescent="0.2">
      <c r="A319" s="97"/>
      <c r="B319" s="194"/>
      <c r="C319" s="194"/>
      <c r="D319" s="194"/>
      <c r="E319" s="194"/>
      <c r="F319" s="194"/>
      <c r="G319" s="28"/>
      <c r="H319" s="28"/>
    </row>
    <row r="320" spans="1:9" s="29" customFormat="1" ht="12.75" x14ac:dyDescent="0.2">
      <c r="A320" s="36" t="s">
        <v>27</v>
      </c>
      <c r="B320" s="37" t="s">
        <v>36</v>
      </c>
      <c r="C320" s="32"/>
      <c r="D320" s="33"/>
      <c r="E320" s="34"/>
      <c r="F320" s="34"/>
      <c r="G320" s="28"/>
      <c r="H320" s="28"/>
    </row>
    <row r="321" spans="1:8" s="29" customFormat="1" ht="12.75" x14ac:dyDescent="0.2">
      <c r="A321" s="36"/>
      <c r="B321" s="37"/>
      <c r="C321" s="32"/>
      <c r="D321" s="33"/>
      <c r="E321" s="34"/>
      <c r="F321" s="34"/>
      <c r="G321" s="28"/>
      <c r="H321" s="28"/>
    </row>
    <row r="322" spans="1:8" s="29" customFormat="1" ht="12.75" x14ac:dyDescent="0.2">
      <c r="A322" s="30"/>
      <c r="B322" s="31"/>
      <c r="C322" s="32"/>
      <c r="D322" s="33"/>
      <c r="E322" s="34"/>
      <c r="F322" s="34"/>
      <c r="G322" s="28"/>
      <c r="H322" s="28"/>
    </row>
    <row r="323" spans="1:8" s="29" customFormat="1" ht="66" customHeight="1" x14ac:dyDescent="0.2">
      <c r="A323" s="30" t="s">
        <v>39</v>
      </c>
      <c r="B323" s="60" t="s">
        <v>300</v>
      </c>
      <c r="C323" s="151"/>
      <c r="D323" s="33"/>
      <c r="E323" s="34"/>
      <c r="F323" s="34"/>
      <c r="G323" s="28"/>
      <c r="H323" s="28"/>
    </row>
    <row r="324" spans="1:8" s="29" customFormat="1" ht="12.75" x14ac:dyDescent="0.2">
      <c r="A324" s="30"/>
      <c r="B324" s="60"/>
      <c r="C324" s="151"/>
      <c r="D324" s="39"/>
      <c r="E324" s="78"/>
      <c r="F324" s="78"/>
      <c r="G324" s="28"/>
      <c r="H324" s="28"/>
    </row>
    <row r="325" spans="1:8" s="29" customFormat="1" ht="12.75" x14ac:dyDescent="0.2">
      <c r="A325" s="30"/>
      <c r="B325" s="60" t="s">
        <v>199</v>
      </c>
      <c r="C325" s="151" t="s">
        <v>6</v>
      </c>
      <c r="D325" s="39">
        <v>8</v>
      </c>
      <c r="E325" s="34"/>
      <c r="F325" s="34"/>
      <c r="G325" s="28"/>
      <c r="H325" s="28"/>
    </row>
    <row r="326" spans="1:8" s="29" customFormat="1" ht="12.75" x14ac:dyDescent="0.2">
      <c r="A326" s="30"/>
      <c r="B326" s="31"/>
      <c r="C326" s="32"/>
      <c r="D326" s="33"/>
      <c r="E326" s="34"/>
      <c r="F326" s="34"/>
      <c r="G326" s="80"/>
      <c r="H326" s="28"/>
    </row>
    <row r="327" spans="1:8" s="29" customFormat="1" ht="51" x14ac:dyDescent="0.2">
      <c r="A327" s="174" t="s">
        <v>43</v>
      </c>
      <c r="B327" s="170" t="s">
        <v>358</v>
      </c>
      <c r="C327" s="171"/>
      <c r="D327" s="33"/>
      <c r="E327" s="34"/>
      <c r="F327" s="34"/>
      <c r="G327" s="28"/>
      <c r="H327" s="28"/>
    </row>
    <row r="328" spans="1:8" s="29" customFormat="1" ht="12.75" x14ac:dyDescent="0.2">
      <c r="A328" s="174"/>
      <c r="B328" s="170"/>
      <c r="C328" s="171"/>
      <c r="D328" s="33"/>
      <c r="E328" s="34"/>
      <c r="F328" s="34"/>
      <c r="H328" s="28"/>
    </row>
    <row r="329" spans="1:8" s="29" customFormat="1" ht="12.75" x14ac:dyDescent="0.2">
      <c r="A329" s="174"/>
      <c r="B329" s="170" t="s">
        <v>201</v>
      </c>
      <c r="C329" s="32" t="s">
        <v>6</v>
      </c>
      <c r="D329" s="39">
        <v>9</v>
      </c>
      <c r="E329" s="34"/>
      <c r="F329" s="34"/>
      <c r="G329" s="28"/>
      <c r="H329" s="28"/>
    </row>
    <row r="330" spans="1:8" s="29" customFormat="1" ht="12.75" x14ac:dyDescent="0.2">
      <c r="A330" s="174"/>
      <c r="B330" s="170"/>
      <c r="C330" s="32"/>
      <c r="D330" s="39"/>
      <c r="E330" s="34"/>
      <c r="F330" s="34"/>
      <c r="G330" s="28"/>
      <c r="H330" s="28"/>
    </row>
    <row r="331" spans="1:8" s="29" customFormat="1" ht="51" x14ac:dyDescent="0.2">
      <c r="A331" s="174" t="s">
        <v>200</v>
      </c>
      <c r="B331" s="170" t="s">
        <v>206</v>
      </c>
      <c r="C331" s="32"/>
      <c r="D331" s="39"/>
      <c r="E331" s="34"/>
      <c r="F331" s="34"/>
      <c r="G331" s="28"/>
      <c r="H331" s="28"/>
    </row>
    <row r="332" spans="1:8" s="29" customFormat="1" ht="12.75" x14ac:dyDescent="0.2">
      <c r="A332" s="174"/>
      <c r="B332" s="170"/>
      <c r="C332" s="32"/>
      <c r="D332" s="39"/>
      <c r="E332" s="34"/>
      <c r="F332" s="34"/>
      <c r="G332" s="28"/>
      <c r="H332" s="28"/>
    </row>
    <row r="333" spans="1:8" s="29" customFormat="1" ht="12.75" x14ac:dyDescent="0.2">
      <c r="A333" s="174"/>
      <c r="B333" s="170" t="s">
        <v>201</v>
      </c>
      <c r="C333" s="32" t="s">
        <v>6</v>
      </c>
      <c r="D333" s="39">
        <v>9</v>
      </c>
      <c r="E333" s="34"/>
      <c r="F333" s="34"/>
      <c r="G333" s="28"/>
      <c r="H333" s="28"/>
    </row>
    <row r="334" spans="1:8" s="29" customFormat="1" ht="12.75" x14ac:dyDescent="0.2">
      <c r="A334" s="174"/>
      <c r="B334" s="170"/>
      <c r="C334" s="32"/>
      <c r="D334" s="39"/>
      <c r="E334" s="34"/>
      <c r="F334" s="34"/>
      <c r="G334" s="28"/>
      <c r="H334" s="28"/>
    </row>
    <row r="335" spans="1:8" s="29" customFormat="1" ht="12.75" x14ac:dyDescent="0.2">
      <c r="A335" s="174"/>
      <c r="B335" s="170"/>
      <c r="C335" s="32"/>
      <c r="D335" s="39"/>
      <c r="E335" s="34"/>
      <c r="F335" s="34"/>
      <c r="G335" s="28"/>
      <c r="H335" s="28"/>
    </row>
    <row r="336" spans="1:8" s="29" customFormat="1" ht="63.75" x14ac:dyDescent="0.2">
      <c r="A336" s="174" t="s">
        <v>202</v>
      </c>
      <c r="B336" s="170" t="s">
        <v>359</v>
      </c>
      <c r="C336" s="171"/>
      <c r="D336" s="39"/>
      <c r="E336" s="34"/>
      <c r="F336" s="34"/>
      <c r="G336" s="28"/>
      <c r="H336" s="28"/>
    </row>
    <row r="337" spans="1:9" s="29" customFormat="1" ht="12.75" x14ac:dyDescent="0.2">
      <c r="A337" s="174"/>
      <c r="B337" s="170"/>
      <c r="C337" s="171"/>
      <c r="D337" s="39"/>
      <c r="E337" s="34"/>
      <c r="F337" s="34"/>
      <c r="G337" s="28"/>
      <c r="H337" s="28"/>
    </row>
    <row r="338" spans="1:9" s="29" customFormat="1" ht="25.5" x14ac:dyDescent="0.2">
      <c r="A338" s="174"/>
      <c r="B338" s="170" t="s">
        <v>288</v>
      </c>
      <c r="C338" s="32" t="s">
        <v>6</v>
      </c>
      <c r="D338" s="39">
        <v>12</v>
      </c>
      <c r="E338" s="34"/>
      <c r="F338" s="34"/>
      <c r="G338" s="28"/>
      <c r="H338" s="28"/>
    </row>
    <row r="339" spans="1:9" s="29" customFormat="1" ht="12.75" x14ac:dyDescent="0.2">
      <c r="A339" s="174"/>
      <c r="B339" s="170"/>
      <c r="C339" s="32"/>
      <c r="D339" s="39"/>
      <c r="E339" s="34"/>
      <c r="F339" s="34"/>
      <c r="G339" s="28"/>
      <c r="H339" s="28"/>
    </row>
    <row r="340" spans="1:9" s="29" customFormat="1" ht="12.75" x14ac:dyDescent="0.2">
      <c r="A340" s="174"/>
      <c r="B340" s="170"/>
      <c r="C340" s="32"/>
      <c r="D340" s="39"/>
      <c r="E340" s="34"/>
      <c r="F340" s="34"/>
      <c r="G340" s="28"/>
      <c r="H340" s="28"/>
    </row>
    <row r="341" spans="1:9" s="29" customFormat="1" ht="63.75" x14ac:dyDescent="0.2">
      <c r="A341" s="174" t="s">
        <v>204</v>
      </c>
      <c r="B341" s="170" t="s">
        <v>360</v>
      </c>
      <c r="C341" s="32"/>
      <c r="D341" s="39"/>
      <c r="E341" s="34"/>
      <c r="F341" s="34"/>
      <c r="G341" s="28"/>
      <c r="H341" s="28"/>
    </row>
    <row r="342" spans="1:9" s="29" customFormat="1" ht="12.75" x14ac:dyDescent="0.2">
      <c r="A342" s="174"/>
      <c r="B342" s="170"/>
      <c r="C342" s="32"/>
      <c r="D342" s="39"/>
      <c r="E342" s="34"/>
      <c r="F342" s="34"/>
      <c r="G342" s="28"/>
      <c r="H342" s="28"/>
    </row>
    <row r="343" spans="1:9" s="29" customFormat="1" ht="12.75" x14ac:dyDescent="0.2">
      <c r="A343" s="30"/>
      <c r="B343" s="170" t="s">
        <v>205</v>
      </c>
      <c r="C343" s="32" t="s">
        <v>6</v>
      </c>
      <c r="D343" s="39">
        <v>4</v>
      </c>
      <c r="E343" s="34"/>
      <c r="F343" s="34"/>
      <c r="G343" s="28"/>
      <c r="H343" s="28"/>
    </row>
    <row r="344" spans="1:9" s="29" customFormat="1" ht="12.75" x14ac:dyDescent="0.2">
      <c r="A344" s="30"/>
      <c r="B344" s="170"/>
      <c r="C344" s="32"/>
      <c r="D344" s="33"/>
      <c r="E344" s="34"/>
      <c r="F344" s="34"/>
      <c r="G344" s="28"/>
      <c r="H344" s="28"/>
    </row>
    <row r="345" spans="1:9" s="29" customFormat="1" ht="13.5" thickBot="1" x14ac:dyDescent="0.25">
      <c r="A345" s="30"/>
      <c r="B345" s="37"/>
      <c r="C345" s="32"/>
      <c r="D345" s="33"/>
      <c r="E345" s="34"/>
      <c r="F345" s="34"/>
      <c r="G345" s="28"/>
      <c r="H345" s="28"/>
      <c r="I345" s="100"/>
    </row>
    <row r="346" spans="1:9" s="29" customFormat="1" ht="13.5" thickBot="1" x14ac:dyDescent="0.25">
      <c r="A346" s="62"/>
      <c r="B346" s="63" t="s">
        <v>38</v>
      </c>
      <c r="C346" s="64"/>
      <c r="D346" s="65"/>
      <c r="E346" s="66"/>
      <c r="F346" s="67"/>
      <c r="G346" s="28"/>
      <c r="H346" s="28"/>
    </row>
    <row r="347" spans="1:9" s="29" customFormat="1" ht="12.75" x14ac:dyDescent="0.2">
      <c r="A347" s="30"/>
      <c r="B347" s="37"/>
      <c r="C347" s="92"/>
      <c r="D347" s="75"/>
      <c r="E347" s="90"/>
      <c r="F347" s="99"/>
      <c r="G347" s="28"/>
      <c r="H347" s="28"/>
    </row>
    <row r="348" spans="1:9" s="29" customFormat="1" ht="12.75" x14ac:dyDescent="0.2">
      <c r="A348" s="30"/>
      <c r="B348" s="37"/>
      <c r="C348" s="92"/>
      <c r="D348" s="75"/>
      <c r="E348" s="90"/>
      <c r="F348" s="99"/>
      <c r="G348" s="28"/>
      <c r="H348" s="28"/>
    </row>
    <row r="349" spans="1:9" s="29" customFormat="1" ht="12.75" x14ac:dyDescent="0.2">
      <c r="A349" s="36" t="s">
        <v>28</v>
      </c>
      <c r="B349" s="37" t="s">
        <v>73</v>
      </c>
      <c r="C349" s="92"/>
      <c r="D349" s="75"/>
      <c r="E349" s="90"/>
      <c r="F349" s="99"/>
      <c r="G349" s="28"/>
      <c r="H349" s="28"/>
    </row>
    <row r="350" spans="1:9" s="29" customFormat="1" ht="12.75" x14ac:dyDescent="0.2">
      <c r="A350" s="36"/>
      <c r="B350" s="37"/>
      <c r="C350" s="92"/>
      <c r="D350" s="75"/>
      <c r="E350" s="90"/>
      <c r="F350" s="99"/>
      <c r="G350" s="28"/>
      <c r="H350" s="28"/>
    </row>
    <row r="351" spans="1:9" s="29" customFormat="1" ht="12.75" x14ac:dyDescent="0.2">
      <c r="A351" s="36"/>
      <c r="B351" s="37"/>
      <c r="C351" s="92"/>
      <c r="D351" s="75"/>
      <c r="E351" s="90"/>
      <c r="F351" s="99"/>
      <c r="G351" s="28"/>
      <c r="H351" s="28"/>
    </row>
    <row r="352" spans="1:9" s="29" customFormat="1" ht="105" customHeight="1" x14ac:dyDescent="0.2">
      <c r="A352" s="101" t="s">
        <v>40</v>
      </c>
      <c r="B352" s="50" t="s">
        <v>327</v>
      </c>
      <c r="C352" s="88"/>
      <c r="D352" s="89"/>
      <c r="E352" s="90"/>
      <c r="F352" s="99"/>
      <c r="G352" s="28"/>
      <c r="H352" s="28"/>
    </row>
    <row r="353" spans="1:8" s="29" customFormat="1" ht="12.75" x14ac:dyDescent="0.2">
      <c r="A353" s="87"/>
      <c r="B353" s="87"/>
      <c r="C353" s="88"/>
      <c r="D353" s="89"/>
      <c r="E353" s="90"/>
      <c r="F353" s="99"/>
      <c r="G353" s="28"/>
      <c r="H353" s="28"/>
    </row>
    <row r="354" spans="1:8" s="29" customFormat="1" ht="14.25" x14ac:dyDescent="0.2">
      <c r="A354" s="87"/>
      <c r="B354" s="102" t="s">
        <v>111</v>
      </c>
      <c r="C354" s="61"/>
      <c r="D354" s="89"/>
      <c r="E354" s="90"/>
      <c r="F354" s="99"/>
      <c r="G354" s="28"/>
      <c r="H354" s="28"/>
    </row>
    <row r="355" spans="1:8" s="29" customFormat="1" ht="14.25" x14ac:dyDescent="0.2">
      <c r="A355" s="87"/>
      <c r="B355" s="152" t="s">
        <v>207</v>
      </c>
      <c r="C355" s="61" t="s">
        <v>112</v>
      </c>
      <c r="D355" s="89">
        <v>90</v>
      </c>
      <c r="E355" s="90"/>
      <c r="F355" s="99"/>
      <c r="G355" s="28"/>
      <c r="H355" s="28"/>
    </row>
    <row r="356" spans="1:8" s="29" customFormat="1" ht="14.25" x14ac:dyDescent="0.2">
      <c r="A356" s="87"/>
      <c r="B356" s="152" t="s">
        <v>208</v>
      </c>
      <c r="C356" s="61" t="s">
        <v>112</v>
      </c>
      <c r="D356" s="89">
        <v>95</v>
      </c>
      <c r="E356" s="90"/>
      <c r="F356" s="99"/>
      <c r="G356" s="28"/>
      <c r="H356" s="28"/>
    </row>
    <row r="357" spans="1:8" s="29" customFormat="1" ht="12.75" x14ac:dyDescent="0.2">
      <c r="A357" s="179"/>
      <c r="B357" s="180"/>
      <c r="C357" s="92"/>
      <c r="D357" s="75"/>
      <c r="E357" s="90"/>
      <c r="F357" s="99"/>
      <c r="G357" s="28"/>
      <c r="H357" s="28"/>
    </row>
    <row r="358" spans="1:8" s="29" customFormat="1" ht="12.75" x14ac:dyDescent="0.2">
      <c r="A358" s="179"/>
      <c r="B358" s="180"/>
      <c r="C358" s="92"/>
      <c r="D358" s="75"/>
      <c r="E358" s="90"/>
      <c r="F358" s="99"/>
      <c r="G358" s="28"/>
      <c r="H358" s="28"/>
    </row>
    <row r="359" spans="1:8" s="29" customFormat="1" ht="140.25" x14ac:dyDescent="0.2">
      <c r="A359" s="30" t="s">
        <v>52</v>
      </c>
      <c r="B359" s="180" t="s">
        <v>361</v>
      </c>
      <c r="C359" s="92"/>
      <c r="D359" s="75"/>
      <c r="E359" s="90"/>
      <c r="F359" s="99"/>
      <c r="G359" s="28"/>
      <c r="H359" s="28"/>
    </row>
    <row r="360" spans="1:8" s="29" customFormat="1" ht="12.75" x14ac:dyDescent="0.2">
      <c r="A360" s="30"/>
      <c r="B360" s="180"/>
      <c r="C360" s="92"/>
      <c r="D360" s="75"/>
      <c r="E360" s="90"/>
      <c r="F360" s="99"/>
      <c r="G360" s="28"/>
      <c r="H360" s="28"/>
    </row>
    <row r="361" spans="1:8" s="29" customFormat="1" ht="14.25" customHeight="1" x14ac:dyDescent="0.2">
      <c r="A361" s="30"/>
      <c r="B361" s="77" t="s">
        <v>113</v>
      </c>
      <c r="C361" s="32" t="s">
        <v>103</v>
      </c>
      <c r="D361" s="33">
        <v>95</v>
      </c>
      <c r="E361" s="34"/>
      <c r="F361" s="34"/>
      <c r="G361" s="28"/>
      <c r="H361" s="28"/>
    </row>
    <row r="362" spans="1:8" s="29" customFormat="1" ht="12.75" x14ac:dyDescent="0.2">
      <c r="A362" s="30"/>
      <c r="B362" s="77"/>
      <c r="C362" s="32"/>
      <c r="D362" s="33"/>
      <c r="E362" s="34"/>
      <c r="F362" s="34"/>
      <c r="G362" s="28"/>
      <c r="H362" s="28"/>
    </row>
    <row r="363" spans="1:8" s="29" customFormat="1" ht="12.75" x14ac:dyDescent="0.2">
      <c r="A363" s="30"/>
      <c r="B363" s="77"/>
      <c r="C363" s="32"/>
      <c r="D363" s="33"/>
      <c r="E363" s="34"/>
      <c r="F363" s="34"/>
      <c r="G363" s="28"/>
      <c r="H363" s="28"/>
    </row>
    <row r="364" spans="1:8" s="29" customFormat="1" ht="142.5" customHeight="1" x14ac:dyDescent="0.2">
      <c r="A364" s="30" t="s">
        <v>211</v>
      </c>
      <c r="B364" s="180" t="s">
        <v>362</v>
      </c>
      <c r="C364" s="92"/>
      <c r="D364" s="28" t="s">
        <v>335</v>
      </c>
      <c r="E364" s="90"/>
      <c r="F364" s="99"/>
      <c r="G364" s="28"/>
      <c r="H364" s="28"/>
    </row>
    <row r="365" spans="1:8" s="29" customFormat="1" ht="12.75" x14ac:dyDescent="0.2">
      <c r="A365" s="179"/>
      <c r="B365" s="31"/>
      <c r="C365" s="92"/>
      <c r="D365" s="75"/>
      <c r="E365" s="90"/>
      <c r="F365" s="99"/>
      <c r="G365" s="28"/>
      <c r="H365" s="28"/>
    </row>
    <row r="366" spans="1:8" s="29" customFormat="1" ht="15.75" customHeight="1" x14ac:dyDescent="0.2">
      <c r="A366" s="179"/>
      <c r="B366" s="77" t="s">
        <v>113</v>
      </c>
      <c r="D366" s="33"/>
      <c r="E366" s="34"/>
      <c r="F366" s="34"/>
      <c r="G366" s="28"/>
      <c r="H366" s="28"/>
    </row>
    <row r="367" spans="1:8" s="104" customFormat="1" ht="14.25" x14ac:dyDescent="0.2">
      <c r="A367" s="179"/>
      <c r="B367" s="181" t="s">
        <v>209</v>
      </c>
      <c r="C367" s="32" t="s">
        <v>103</v>
      </c>
      <c r="D367" s="182">
        <v>90</v>
      </c>
      <c r="E367" s="183"/>
      <c r="F367" s="183"/>
      <c r="G367" s="103"/>
      <c r="H367" s="103"/>
    </row>
    <row r="368" spans="1:8" s="104" customFormat="1" ht="14.25" x14ac:dyDescent="0.2">
      <c r="A368" s="179"/>
      <c r="B368" s="181" t="s">
        <v>210</v>
      </c>
      <c r="C368" s="32" t="s">
        <v>103</v>
      </c>
      <c r="D368" s="182">
        <v>95</v>
      </c>
      <c r="E368" s="183"/>
      <c r="F368" s="183"/>
      <c r="G368" s="103"/>
      <c r="H368" s="103"/>
    </row>
    <row r="369" spans="1:8" s="104" customFormat="1" ht="12.75" x14ac:dyDescent="0.2">
      <c r="A369" s="179"/>
      <c r="B369" s="77"/>
      <c r="C369" s="184"/>
      <c r="D369" s="182"/>
      <c r="E369" s="183"/>
      <c r="F369" s="183"/>
      <c r="G369" s="103"/>
      <c r="H369" s="103"/>
    </row>
    <row r="370" spans="1:8" s="29" customFormat="1" ht="12.75" x14ac:dyDescent="0.2">
      <c r="A370" s="30"/>
      <c r="B370" s="180"/>
      <c r="C370" s="92"/>
      <c r="D370" s="75"/>
      <c r="E370" s="90"/>
      <c r="F370" s="99"/>
      <c r="G370" s="28"/>
      <c r="H370" s="28"/>
    </row>
    <row r="371" spans="1:8" s="29" customFormat="1" ht="118.5" customHeight="1" x14ac:dyDescent="0.2">
      <c r="A371" s="87" t="s">
        <v>87</v>
      </c>
      <c r="B371" s="50" t="s">
        <v>289</v>
      </c>
      <c r="C371" s="88"/>
      <c r="D371" s="89"/>
      <c r="E371" s="90"/>
      <c r="F371" s="99"/>
      <c r="G371" s="28"/>
      <c r="H371" s="28"/>
    </row>
    <row r="372" spans="1:8" s="29" customFormat="1" ht="12.75" x14ac:dyDescent="0.2">
      <c r="A372" s="87"/>
      <c r="B372" s="87"/>
      <c r="C372" s="88"/>
      <c r="D372" s="89"/>
      <c r="E372" s="90"/>
      <c r="F372" s="99"/>
      <c r="G372" s="28"/>
      <c r="H372" s="28"/>
    </row>
    <row r="373" spans="1:8" s="29" customFormat="1" ht="25.5" x14ac:dyDescent="0.2">
      <c r="A373" s="87"/>
      <c r="B373" s="102" t="s">
        <v>92</v>
      </c>
      <c r="C373" s="88" t="s">
        <v>3</v>
      </c>
      <c r="D373" s="89">
        <v>75</v>
      </c>
      <c r="E373" s="34"/>
      <c r="F373" s="34"/>
      <c r="G373" s="28">
        <f>16+13+2*20</f>
        <v>69</v>
      </c>
      <c r="H373" s="28"/>
    </row>
    <row r="374" spans="1:8" s="29" customFormat="1" ht="12.75" x14ac:dyDescent="0.2">
      <c r="A374" s="87"/>
      <c r="B374" s="102"/>
      <c r="C374" s="88"/>
      <c r="D374" s="89"/>
      <c r="E374" s="34"/>
      <c r="F374" s="34"/>
      <c r="G374" s="28"/>
      <c r="H374" s="28"/>
    </row>
    <row r="375" spans="1:8" s="29" customFormat="1" ht="12.75" x14ac:dyDescent="0.2">
      <c r="A375" s="179"/>
      <c r="B375" s="180"/>
      <c r="C375" s="92"/>
      <c r="D375" s="75"/>
      <c r="E375" s="90"/>
      <c r="F375" s="99"/>
      <c r="G375" s="28"/>
      <c r="H375" s="28"/>
    </row>
    <row r="376" spans="1:8" s="29" customFormat="1" ht="127.5" x14ac:dyDescent="0.2">
      <c r="A376" s="87" t="s">
        <v>88</v>
      </c>
      <c r="B376" s="50" t="s">
        <v>84</v>
      </c>
      <c r="C376" s="88"/>
      <c r="D376" s="89"/>
      <c r="E376" s="90"/>
      <c r="F376" s="99"/>
      <c r="G376" s="28"/>
      <c r="H376" s="28"/>
    </row>
    <row r="377" spans="1:8" s="29" customFormat="1" ht="12.75" x14ac:dyDescent="0.2">
      <c r="A377" s="87"/>
      <c r="B377" s="87"/>
      <c r="C377" s="88"/>
      <c r="D377" s="89"/>
      <c r="E377" s="90"/>
      <c r="F377" s="99"/>
      <c r="G377" s="28"/>
      <c r="H377" s="28"/>
    </row>
    <row r="378" spans="1:8" s="29" customFormat="1" ht="27" x14ac:dyDescent="0.2">
      <c r="A378" s="87"/>
      <c r="B378" s="102" t="s">
        <v>114</v>
      </c>
      <c r="C378" s="61" t="s">
        <v>112</v>
      </c>
      <c r="D378" s="89">
        <v>6</v>
      </c>
      <c r="E378" s="34"/>
      <c r="F378" s="34"/>
      <c r="G378" s="201">
        <f>2*3</f>
        <v>6</v>
      </c>
      <c r="H378" s="28"/>
    </row>
    <row r="379" spans="1:8" s="29" customFormat="1" ht="12.75" x14ac:dyDescent="0.2">
      <c r="A379" s="179"/>
      <c r="B379" s="180"/>
      <c r="C379" s="92"/>
      <c r="D379" s="75"/>
      <c r="E379" s="90"/>
      <c r="F379" s="99"/>
      <c r="G379" s="28"/>
      <c r="H379" s="28"/>
    </row>
    <row r="380" spans="1:8" s="29" customFormat="1" ht="13.5" thickBot="1" x14ac:dyDescent="0.25">
      <c r="A380" s="179"/>
      <c r="B380" s="180"/>
      <c r="C380" s="92"/>
      <c r="D380" s="75"/>
      <c r="E380" s="90"/>
      <c r="F380" s="99"/>
      <c r="G380" s="28"/>
      <c r="H380" s="28"/>
    </row>
    <row r="381" spans="1:8" s="29" customFormat="1" ht="13.5" thickBot="1" x14ac:dyDescent="0.25">
      <c r="A381" s="62"/>
      <c r="B381" s="63" t="s">
        <v>74</v>
      </c>
      <c r="C381" s="64"/>
      <c r="D381" s="65"/>
      <c r="E381" s="66"/>
      <c r="F381" s="67"/>
      <c r="G381" s="28"/>
      <c r="H381" s="28"/>
    </row>
    <row r="382" spans="1:8" s="29" customFormat="1" ht="12.75" x14ac:dyDescent="0.2">
      <c r="A382" s="97"/>
      <c r="B382" s="112"/>
      <c r="C382" s="92"/>
      <c r="D382" s="75"/>
      <c r="E382" s="90"/>
      <c r="F382" s="99"/>
      <c r="G382" s="28"/>
      <c r="H382" s="28"/>
    </row>
    <row r="383" spans="1:8" s="29" customFormat="1" ht="12.75" x14ac:dyDescent="0.2">
      <c r="A383" s="97"/>
      <c r="B383" s="112"/>
      <c r="C383" s="92"/>
      <c r="D383" s="75"/>
      <c r="E383" s="90"/>
      <c r="F383" s="99"/>
      <c r="G383" s="28"/>
      <c r="H383" s="28"/>
    </row>
    <row r="384" spans="1:8" s="29" customFormat="1" ht="12.75" x14ac:dyDescent="0.2">
      <c r="A384" s="36" t="s">
        <v>29</v>
      </c>
      <c r="B384" s="37" t="s">
        <v>143</v>
      </c>
      <c r="C384" s="92"/>
      <c r="D384" s="75"/>
      <c r="E384" s="90"/>
      <c r="F384" s="99"/>
      <c r="G384" s="28"/>
      <c r="H384" s="28"/>
    </row>
    <row r="385" spans="1:9" s="29" customFormat="1" ht="12.75" x14ac:dyDescent="0.2">
      <c r="A385" s="97"/>
      <c r="B385" s="112"/>
      <c r="C385" s="92"/>
      <c r="D385" s="75"/>
      <c r="E385" s="90"/>
      <c r="F385" s="99"/>
      <c r="G385" s="28"/>
      <c r="H385" s="28"/>
    </row>
    <row r="386" spans="1:9" s="29" customFormat="1" ht="12.75" x14ac:dyDescent="0.2">
      <c r="A386" s="97"/>
      <c r="B386" s="112"/>
      <c r="C386" s="92"/>
      <c r="D386" s="75"/>
      <c r="E386" s="90"/>
      <c r="F386" s="99"/>
      <c r="G386" s="28"/>
      <c r="H386" s="28"/>
    </row>
    <row r="387" spans="1:9" s="29" customFormat="1" ht="102" x14ac:dyDescent="0.2">
      <c r="A387" s="30" t="s">
        <v>32</v>
      </c>
      <c r="B387" s="31" t="s">
        <v>351</v>
      </c>
      <c r="C387" s="32"/>
      <c r="D387" s="33"/>
      <c r="E387" s="34"/>
      <c r="F387" s="34"/>
      <c r="G387" s="28"/>
      <c r="H387" s="28"/>
      <c r="I387" s="40"/>
    </row>
    <row r="388" spans="1:9" s="29" customFormat="1" ht="12.75" x14ac:dyDescent="0.2">
      <c r="A388" s="30"/>
      <c r="B388" s="31"/>
      <c r="C388" s="32"/>
      <c r="D388" s="33"/>
      <c r="E388" s="34"/>
      <c r="F388" s="34"/>
      <c r="G388" s="28"/>
      <c r="H388" s="28"/>
      <c r="I388" s="40"/>
    </row>
    <row r="389" spans="1:9" s="29" customFormat="1" ht="12.75" x14ac:dyDescent="0.2">
      <c r="A389" s="30"/>
      <c r="B389" s="31" t="s">
        <v>150</v>
      </c>
      <c r="C389" s="32" t="s">
        <v>6</v>
      </c>
      <c r="D389" s="39">
        <v>2</v>
      </c>
      <c r="E389" s="34"/>
      <c r="F389" s="34"/>
      <c r="G389" s="28"/>
      <c r="H389" s="28"/>
      <c r="I389" s="40"/>
    </row>
    <row r="390" spans="1:9" s="29" customFormat="1" ht="12.75" x14ac:dyDescent="0.2">
      <c r="A390" s="30"/>
      <c r="B390" s="31"/>
      <c r="C390" s="32"/>
      <c r="D390" s="33"/>
      <c r="E390" s="34"/>
      <c r="F390" s="34"/>
      <c r="G390" s="28"/>
      <c r="H390" s="28"/>
      <c r="I390" s="40"/>
    </row>
    <row r="391" spans="1:9" s="29" customFormat="1" ht="12.75" x14ac:dyDescent="0.2">
      <c r="A391" s="30"/>
      <c r="B391" s="31"/>
      <c r="C391" s="32"/>
      <c r="D391" s="33"/>
      <c r="E391" s="34"/>
      <c r="F391" s="34"/>
      <c r="G391" s="28"/>
      <c r="H391" s="28"/>
      <c r="I391" s="40"/>
    </row>
    <row r="392" spans="1:9" s="29" customFormat="1" ht="89.25" x14ac:dyDescent="0.2">
      <c r="A392" s="30" t="s">
        <v>46</v>
      </c>
      <c r="B392" s="35" t="s">
        <v>363</v>
      </c>
      <c r="C392" s="31"/>
      <c r="D392" s="33"/>
      <c r="E392" s="34"/>
      <c r="F392" s="34"/>
      <c r="G392" s="28"/>
      <c r="H392" s="28"/>
      <c r="I392" s="40"/>
    </row>
    <row r="393" spans="1:9" s="29" customFormat="1" ht="12.75" x14ac:dyDescent="0.2">
      <c r="A393" s="30"/>
      <c r="B393" s="31"/>
      <c r="C393" s="31"/>
      <c r="D393" s="33"/>
      <c r="E393" s="34"/>
      <c r="F393" s="34"/>
      <c r="G393" s="28"/>
      <c r="H393" s="28"/>
      <c r="I393" s="40"/>
    </row>
    <row r="394" spans="1:9" s="29" customFormat="1" ht="14.25" x14ac:dyDescent="0.2">
      <c r="A394" s="30"/>
      <c r="B394" s="31" t="s">
        <v>152</v>
      </c>
      <c r="C394" s="142" t="s">
        <v>112</v>
      </c>
      <c r="D394" s="33">
        <v>100</v>
      </c>
      <c r="E394" s="34"/>
      <c r="F394" s="34"/>
      <c r="G394" s="28">
        <f>41+9*1+6*8</f>
        <v>98</v>
      </c>
      <c r="H394" s="28"/>
      <c r="I394" s="40"/>
    </row>
    <row r="395" spans="1:9" s="29" customFormat="1" ht="12.75" x14ac:dyDescent="0.2">
      <c r="A395" s="30"/>
      <c r="B395" s="31"/>
      <c r="C395" s="32"/>
      <c r="D395" s="33"/>
      <c r="E395" s="34"/>
      <c r="F395" s="34"/>
      <c r="G395" s="28"/>
      <c r="H395" s="28"/>
      <c r="I395" s="40"/>
    </row>
    <row r="396" spans="1:9" s="29" customFormat="1" ht="13.5" thickBot="1" x14ac:dyDescent="0.25">
      <c r="A396" s="97"/>
      <c r="B396" s="112"/>
      <c r="C396" s="92"/>
      <c r="D396" s="75"/>
      <c r="E396" s="90"/>
      <c r="F396" s="99"/>
      <c r="G396" s="28"/>
      <c r="H396" s="28"/>
    </row>
    <row r="397" spans="1:9" s="29" customFormat="1" ht="13.5" thickBot="1" x14ac:dyDescent="0.25">
      <c r="A397" s="62"/>
      <c r="B397" s="63" t="s">
        <v>149</v>
      </c>
      <c r="C397" s="64"/>
      <c r="D397" s="65"/>
      <c r="E397" s="66"/>
      <c r="F397" s="67"/>
      <c r="G397" s="28"/>
      <c r="H397" s="28"/>
    </row>
    <row r="398" spans="1:9" s="29" customFormat="1" ht="12.75" x14ac:dyDescent="0.2">
      <c r="A398" s="97"/>
      <c r="B398" s="112"/>
      <c r="C398" s="92"/>
      <c r="D398" s="75"/>
      <c r="E398" s="90"/>
      <c r="F398" s="99"/>
      <c r="G398" s="28"/>
      <c r="H398" s="28"/>
    </row>
    <row r="399" spans="1:9" s="29" customFormat="1" ht="12.75" x14ac:dyDescent="0.2">
      <c r="A399" s="179"/>
      <c r="B399" s="180"/>
      <c r="C399" s="92"/>
      <c r="D399" s="75"/>
      <c r="E399" s="90"/>
      <c r="F399" s="99"/>
      <c r="G399" s="28"/>
      <c r="H399" s="28"/>
    </row>
    <row r="400" spans="1:9" s="29" customFormat="1" ht="12.75" x14ac:dyDescent="0.2">
      <c r="A400" s="36" t="s">
        <v>144</v>
      </c>
      <c r="B400" s="37" t="s">
        <v>193</v>
      </c>
      <c r="C400" s="92"/>
      <c r="D400" s="75"/>
      <c r="E400" s="90"/>
      <c r="F400" s="99"/>
      <c r="G400" s="28"/>
      <c r="H400" s="28"/>
      <c r="I400" s="40"/>
    </row>
    <row r="401" spans="1:9" s="29" customFormat="1" ht="12.75" x14ac:dyDescent="0.2">
      <c r="A401" s="36"/>
      <c r="B401" s="37"/>
      <c r="C401" s="92"/>
      <c r="D401" s="75"/>
      <c r="E401" s="90"/>
      <c r="F401" s="99"/>
      <c r="G401" s="28"/>
      <c r="H401" s="28"/>
    </row>
    <row r="402" spans="1:9" s="29" customFormat="1" ht="12.75" x14ac:dyDescent="0.2">
      <c r="A402" s="36"/>
      <c r="B402" s="37"/>
      <c r="C402" s="92"/>
      <c r="D402" s="75"/>
      <c r="E402" s="90"/>
      <c r="F402" s="99"/>
      <c r="G402" s="28"/>
      <c r="H402" s="28"/>
    </row>
    <row r="403" spans="1:9" s="29" customFormat="1" ht="65.25" customHeight="1" x14ac:dyDescent="0.2">
      <c r="A403" s="30" t="s">
        <v>145</v>
      </c>
      <c r="B403" s="170" t="s">
        <v>364</v>
      </c>
      <c r="C403" s="171"/>
      <c r="D403" s="75"/>
      <c r="E403" s="90"/>
      <c r="F403" s="99"/>
      <c r="G403" s="28"/>
      <c r="H403" s="28"/>
    </row>
    <row r="404" spans="1:9" s="29" customFormat="1" ht="12.75" x14ac:dyDescent="0.2">
      <c r="A404" s="30"/>
      <c r="B404" s="170"/>
      <c r="C404" s="171"/>
      <c r="D404" s="75"/>
      <c r="E404" s="90"/>
      <c r="F404" s="99"/>
      <c r="G404" s="28"/>
      <c r="H404" s="28"/>
    </row>
    <row r="405" spans="1:9" s="29" customFormat="1" ht="12.75" x14ac:dyDescent="0.2">
      <c r="A405" s="30"/>
      <c r="B405" s="170" t="s">
        <v>293</v>
      </c>
      <c r="C405" s="32" t="s">
        <v>6</v>
      </c>
      <c r="D405" s="107">
        <v>2</v>
      </c>
      <c r="E405" s="90"/>
      <c r="F405" s="99"/>
      <c r="G405" s="28"/>
      <c r="H405" s="28"/>
    </row>
    <row r="406" spans="1:9" s="29" customFormat="1" ht="12.75" x14ac:dyDescent="0.2">
      <c r="A406" s="30"/>
      <c r="B406" s="37"/>
      <c r="C406" s="92"/>
      <c r="D406" s="75"/>
      <c r="E406" s="90"/>
      <c r="F406" s="99"/>
      <c r="G406" s="28"/>
      <c r="H406" s="28"/>
    </row>
    <row r="407" spans="1:9" s="29" customFormat="1" ht="12.75" x14ac:dyDescent="0.2">
      <c r="A407" s="36"/>
      <c r="B407" s="37"/>
      <c r="C407" s="92"/>
      <c r="D407" s="75"/>
      <c r="E407" s="90"/>
      <c r="F407" s="99"/>
      <c r="G407" s="28"/>
      <c r="H407" s="28"/>
    </row>
    <row r="408" spans="1:9" s="29" customFormat="1" ht="25.5" x14ac:dyDescent="0.2">
      <c r="A408" s="30" t="s">
        <v>146</v>
      </c>
      <c r="B408" s="31" t="s">
        <v>212</v>
      </c>
      <c r="C408" s="32"/>
      <c r="D408" s="75"/>
      <c r="E408" s="90"/>
      <c r="F408" s="99"/>
      <c r="G408" s="28"/>
      <c r="H408" s="28"/>
    </row>
    <row r="409" spans="1:9" s="29" customFormat="1" ht="12.75" x14ac:dyDescent="0.2">
      <c r="A409" s="36"/>
      <c r="B409" s="31"/>
      <c r="C409" s="32"/>
      <c r="D409" s="75"/>
      <c r="E409" s="90"/>
      <c r="F409" s="99"/>
      <c r="G409" s="28"/>
      <c r="H409" s="28"/>
    </row>
    <row r="410" spans="1:9" s="29" customFormat="1" ht="12.75" x14ac:dyDescent="0.2">
      <c r="A410" s="36"/>
      <c r="B410" s="31" t="s">
        <v>30</v>
      </c>
      <c r="C410" s="32" t="s">
        <v>115</v>
      </c>
      <c r="D410" s="39">
        <v>1</v>
      </c>
      <c r="E410" s="90"/>
      <c r="F410" s="99"/>
      <c r="G410" s="28"/>
      <c r="H410" s="28"/>
    </row>
    <row r="411" spans="1:9" s="29" customFormat="1" ht="12.75" x14ac:dyDescent="0.2">
      <c r="A411" s="36"/>
      <c r="B411" s="37"/>
      <c r="C411" s="32"/>
      <c r="D411" s="75"/>
      <c r="E411" s="90"/>
      <c r="F411" s="99"/>
      <c r="G411" s="28"/>
      <c r="H411" s="28"/>
    </row>
    <row r="412" spans="1:9" s="29" customFormat="1" ht="12.75" x14ac:dyDescent="0.2">
      <c r="A412" s="36"/>
      <c r="B412" s="37"/>
      <c r="C412" s="92"/>
      <c r="D412" s="75"/>
      <c r="E412" s="90"/>
      <c r="F412" s="99"/>
      <c r="G412" s="28"/>
      <c r="H412" s="28"/>
      <c r="I412" s="40"/>
    </row>
    <row r="413" spans="1:9" s="29" customFormat="1" ht="89.25" x14ac:dyDescent="0.2">
      <c r="A413" s="30" t="s">
        <v>147</v>
      </c>
      <c r="B413" s="31" t="s">
        <v>309</v>
      </c>
      <c r="C413" s="32"/>
      <c r="D413" s="33"/>
      <c r="E413" s="34"/>
      <c r="F413" s="34"/>
      <c r="G413" s="28"/>
      <c r="H413" s="28"/>
      <c r="I413" s="40"/>
    </row>
    <row r="414" spans="1:9" s="29" customFormat="1" ht="15.75" customHeight="1" x14ac:dyDescent="0.2">
      <c r="A414" s="30"/>
      <c r="B414" s="31"/>
      <c r="C414" s="32"/>
      <c r="D414" s="33"/>
      <c r="E414" s="34"/>
      <c r="F414" s="34"/>
      <c r="G414" s="28"/>
      <c r="H414" s="28"/>
      <c r="I414" s="40"/>
    </row>
    <row r="415" spans="1:9" s="29" customFormat="1" ht="15.75" customHeight="1" x14ac:dyDescent="0.2">
      <c r="A415" s="30"/>
      <c r="B415" s="31" t="s">
        <v>30</v>
      </c>
      <c r="C415" s="32" t="s">
        <v>115</v>
      </c>
      <c r="D415" s="39">
        <v>1</v>
      </c>
      <c r="E415" s="34"/>
      <c r="F415" s="34"/>
      <c r="G415" s="28"/>
      <c r="H415" s="192"/>
      <c r="I415" s="192"/>
    </row>
    <row r="416" spans="1:9" s="29" customFormat="1" ht="15.75" customHeight="1" x14ac:dyDescent="0.2">
      <c r="A416" s="30"/>
      <c r="B416" s="31"/>
      <c r="C416" s="32"/>
      <c r="D416" s="39"/>
      <c r="E416" s="34"/>
      <c r="F416" s="34"/>
      <c r="G416" s="28"/>
      <c r="H416" s="188"/>
      <c r="I416" s="188"/>
    </row>
    <row r="417" spans="1:8" s="29" customFormat="1" ht="12.75" x14ac:dyDescent="0.2">
      <c r="A417" s="36"/>
      <c r="B417" s="37"/>
      <c r="C417" s="92"/>
      <c r="D417" s="75"/>
      <c r="E417" s="90"/>
      <c r="F417" s="99"/>
      <c r="G417" s="28"/>
      <c r="H417" s="28"/>
    </row>
    <row r="418" spans="1:8" s="29" customFormat="1" ht="40.5" customHeight="1" x14ac:dyDescent="0.2">
      <c r="A418" s="30" t="s">
        <v>148</v>
      </c>
      <c r="B418" s="31" t="s">
        <v>213</v>
      </c>
      <c r="C418" s="32"/>
      <c r="D418" s="33"/>
      <c r="E418" s="34"/>
      <c r="F418" s="34"/>
      <c r="G418" s="28"/>
      <c r="H418" s="28"/>
    </row>
    <row r="419" spans="1:8" s="29" customFormat="1" ht="12.75" x14ac:dyDescent="0.2">
      <c r="A419" s="30"/>
      <c r="B419" s="31"/>
      <c r="C419" s="32"/>
      <c r="D419" s="33"/>
      <c r="E419" s="34"/>
      <c r="F419" s="34"/>
      <c r="G419" s="28"/>
      <c r="H419" s="28"/>
    </row>
    <row r="420" spans="1:8" s="29" customFormat="1" ht="12.75" x14ac:dyDescent="0.2">
      <c r="A420" s="30"/>
      <c r="B420" s="31" t="s">
        <v>75</v>
      </c>
      <c r="C420" s="32" t="s">
        <v>3</v>
      </c>
      <c r="D420" s="33">
        <v>46</v>
      </c>
      <c r="E420" s="34"/>
      <c r="F420" s="34"/>
      <c r="G420" s="28">
        <f>2*23</f>
        <v>46</v>
      </c>
      <c r="H420" s="28"/>
    </row>
    <row r="421" spans="1:8" s="29" customFormat="1" ht="12.75" x14ac:dyDescent="0.2">
      <c r="A421" s="93"/>
      <c r="B421" s="35"/>
      <c r="C421" s="32"/>
      <c r="D421" s="33"/>
      <c r="E421" s="34"/>
      <c r="F421" s="34"/>
      <c r="G421" s="28"/>
      <c r="H421" s="28"/>
    </row>
    <row r="422" spans="1:8" s="29" customFormat="1" ht="12.75" x14ac:dyDescent="0.2">
      <c r="A422" s="93"/>
      <c r="B422" s="35"/>
      <c r="C422" s="32"/>
      <c r="D422" s="33"/>
      <c r="E422" s="34"/>
      <c r="F422" s="34"/>
      <c r="G422" s="28"/>
      <c r="H422" s="28"/>
    </row>
    <row r="423" spans="1:8" s="29" customFormat="1" ht="63.75" x14ac:dyDescent="0.2">
      <c r="A423" s="106" t="s">
        <v>294</v>
      </c>
      <c r="B423" s="31" t="s">
        <v>214</v>
      </c>
      <c r="C423" s="92"/>
      <c r="D423" s="75"/>
      <c r="E423" s="90"/>
      <c r="F423" s="99"/>
      <c r="G423" s="28"/>
      <c r="H423" s="28"/>
    </row>
    <row r="424" spans="1:8" s="29" customFormat="1" ht="12.75" x14ac:dyDescent="0.2">
      <c r="A424" s="106"/>
      <c r="B424" s="31"/>
      <c r="C424" s="92"/>
      <c r="D424" s="75"/>
      <c r="E424" s="90"/>
      <c r="F424" s="99"/>
      <c r="G424" s="28"/>
      <c r="H424" s="28"/>
    </row>
    <row r="425" spans="1:8" s="29" customFormat="1" ht="12.75" x14ac:dyDescent="0.2">
      <c r="A425" s="106"/>
      <c r="B425" s="31" t="s">
        <v>76</v>
      </c>
      <c r="C425" s="92"/>
      <c r="D425" s="75"/>
      <c r="E425" s="90"/>
      <c r="F425" s="99"/>
      <c r="G425" s="28"/>
      <c r="H425" s="28"/>
    </row>
    <row r="426" spans="1:8" s="29" customFormat="1" ht="12.75" x14ac:dyDescent="0.2">
      <c r="A426" s="36"/>
      <c r="B426" s="40" t="s">
        <v>216</v>
      </c>
      <c r="C426" s="92" t="s">
        <v>6</v>
      </c>
      <c r="D426" s="107">
        <v>2</v>
      </c>
      <c r="E426" s="90"/>
      <c r="F426" s="79"/>
      <c r="G426" s="28"/>
      <c r="H426" s="28"/>
    </row>
    <row r="427" spans="1:8" s="29" customFormat="1" ht="12.75" x14ac:dyDescent="0.2">
      <c r="A427" s="36"/>
      <c r="B427" s="40" t="s">
        <v>215</v>
      </c>
      <c r="C427" s="92" t="s">
        <v>6</v>
      </c>
      <c r="D427" s="107">
        <v>10</v>
      </c>
      <c r="E427" s="90"/>
      <c r="F427" s="79"/>
      <c r="G427" s="28"/>
      <c r="H427" s="28"/>
    </row>
    <row r="428" spans="1:8" s="29" customFormat="1" ht="12.75" x14ac:dyDescent="0.2">
      <c r="A428" s="36"/>
      <c r="B428" s="31"/>
      <c r="C428" s="92"/>
      <c r="D428" s="75"/>
      <c r="E428" s="90"/>
      <c r="F428" s="79"/>
      <c r="G428" s="28"/>
      <c r="H428" s="28"/>
    </row>
    <row r="429" spans="1:8" s="29" customFormat="1" ht="13.5" thickBot="1" x14ac:dyDescent="0.25">
      <c r="A429" s="179"/>
      <c r="B429" s="180"/>
      <c r="C429" s="92"/>
      <c r="D429" s="75"/>
      <c r="E429" s="90"/>
      <c r="F429" s="99"/>
      <c r="G429" s="28"/>
      <c r="H429" s="28"/>
    </row>
    <row r="430" spans="1:8" s="29" customFormat="1" ht="13.5" thickBot="1" x14ac:dyDescent="0.25">
      <c r="A430" s="62"/>
      <c r="B430" s="63" t="s">
        <v>53</v>
      </c>
      <c r="C430" s="64"/>
      <c r="D430" s="65"/>
      <c r="E430" s="66"/>
      <c r="F430" s="67"/>
      <c r="G430" s="28"/>
      <c r="H430" s="28"/>
    </row>
    <row r="431" spans="1:8" s="29" customFormat="1" ht="12.75" x14ac:dyDescent="0.2">
      <c r="A431" s="30"/>
      <c r="B431" s="37"/>
      <c r="C431" s="92"/>
      <c r="D431" s="75"/>
      <c r="E431" s="90"/>
      <c r="F431" s="99"/>
      <c r="G431" s="28"/>
      <c r="H431" s="28"/>
    </row>
    <row r="432" spans="1:8" s="29" customFormat="1" ht="12.75" x14ac:dyDescent="0.2">
      <c r="A432" s="30"/>
      <c r="B432" s="37"/>
      <c r="C432" s="92"/>
      <c r="D432" s="75"/>
      <c r="E432" s="90"/>
      <c r="F432" s="99"/>
      <c r="G432" s="28"/>
      <c r="H432" s="28"/>
    </row>
    <row r="433" spans="1:9" s="29" customFormat="1" ht="12.75" x14ac:dyDescent="0.2">
      <c r="A433" s="30"/>
      <c r="B433" s="37"/>
      <c r="C433" s="92"/>
      <c r="D433" s="75"/>
      <c r="E433" s="90"/>
      <c r="F433" s="99"/>
      <c r="G433" s="28"/>
      <c r="H433" s="28"/>
    </row>
    <row r="434" spans="1:9" s="29" customFormat="1" ht="12.75" x14ac:dyDescent="0.2">
      <c r="A434" s="30"/>
      <c r="B434" s="37"/>
      <c r="C434" s="92"/>
      <c r="D434" s="75"/>
      <c r="E434" s="90"/>
      <c r="F434" s="99"/>
      <c r="G434" s="28"/>
      <c r="H434" s="28"/>
    </row>
    <row r="435" spans="1:9" s="5" customFormat="1" ht="12.75" x14ac:dyDescent="0.2">
      <c r="A435" s="97"/>
      <c r="B435" s="108"/>
      <c r="C435" s="92"/>
      <c r="D435" s="75"/>
      <c r="E435" s="92"/>
      <c r="F435" s="109"/>
      <c r="G435" s="105"/>
      <c r="H435" s="105"/>
      <c r="I435" s="4"/>
    </row>
    <row r="436" spans="1:9" s="115" customFormat="1" ht="24" customHeight="1" x14ac:dyDescent="0.2">
      <c r="A436" s="193" t="s">
        <v>95</v>
      </c>
      <c r="B436" s="193"/>
      <c r="C436" s="193"/>
      <c r="D436" s="193"/>
      <c r="E436" s="193"/>
      <c r="F436" s="193"/>
      <c r="G436" s="113"/>
      <c r="H436" s="113"/>
      <c r="I436" s="114"/>
    </row>
    <row r="437" spans="1:9" s="115" customFormat="1" ht="33" customHeight="1" x14ac:dyDescent="0.2">
      <c r="A437" s="154"/>
      <c r="B437" s="190" t="s">
        <v>219</v>
      </c>
      <c r="C437" s="190"/>
      <c r="D437" s="190"/>
      <c r="E437" s="190"/>
      <c r="F437" s="154"/>
      <c r="G437" s="113"/>
      <c r="H437" s="113"/>
      <c r="I437" s="114"/>
    </row>
    <row r="438" spans="1:9" s="115" customFormat="1" ht="15.75" x14ac:dyDescent="0.2">
      <c r="A438" s="189"/>
      <c r="B438" s="116"/>
      <c r="C438" s="189"/>
      <c r="D438" s="117"/>
      <c r="E438" s="189"/>
      <c r="F438" s="189"/>
      <c r="G438" s="113"/>
      <c r="H438" s="113"/>
      <c r="I438" s="114"/>
    </row>
    <row r="439" spans="1:9" s="115" customFormat="1" ht="15.75" x14ac:dyDescent="0.2">
      <c r="A439" s="167">
        <v>1</v>
      </c>
      <c r="B439" s="119" t="s">
        <v>1</v>
      </c>
      <c r="C439" s="120"/>
      <c r="D439" s="121"/>
      <c r="E439" s="120"/>
      <c r="F439" s="122"/>
      <c r="G439" s="113"/>
      <c r="H439" s="113"/>
      <c r="I439" s="114"/>
    </row>
    <row r="440" spans="1:9" s="115" customFormat="1" ht="15.75" x14ac:dyDescent="0.2">
      <c r="A440" s="167"/>
      <c r="B440" s="123"/>
      <c r="C440" s="124"/>
      <c r="D440" s="125"/>
      <c r="E440" s="124"/>
      <c r="F440" s="126"/>
      <c r="G440" s="113"/>
      <c r="H440" s="113"/>
      <c r="I440" s="114"/>
    </row>
    <row r="441" spans="1:9" s="115" customFormat="1" ht="15.75" x14ac:dyDescent="0.2">
      <c r="A441" s="167">
        <v>2</v>
      </c>
      <c r="B441" s="119" t="s">
        <v>8</v>
      </c>
      <c r="C441" s="120"/>
      <c r="D441" s="121"/>
      <c r="E441" s="120"/>
      <c r="F441" s="122"/>
      <c r="G441" s="113"/>
      <c r="H441" s="113"/>
      <c r="I441" s="114"/>
    </row>
    <row r="442" spans="1:9" s="115" customFormat="1" ht="15.75" x14ac:dyDescent="0.2">
      <c r="A442" s="167"/>
      <c r="B442" s="123"/>
      <c r="C442" s="124"/>
      <c r="D442" s="125"/>
      <c r="E442" s="124"/>
      <c r="F442" s="127"/>
      <c r="G442" s="113"/>
      <c r="H442" s="113"/>
      <c r="I442" s="114"/>
    </row>
    <row r="443" spans="1:9" s="115" customFormat="1" ht="30" x14ac:dyDescent="0.2">
      <c r="A443" s="167">
        <v>3</v>
      </c>
      <c r="B443" s="119" t="s">
        <v>41</v>
      </c>
      <c r="C443" s="120"/>
      <c r="D443" s="121"/>
      <c r="E443" s="120"/>
      <c r="F443" s="122"/>
      <c r="G443" s="113"/>
      <c r="H443" s="113"/>
      <c r="I443" s="114"/>
    </row>
    <row r="444" spans="1:9" s="129" customFormat="1" ht="15.75" x14ac:dyDescent="0.2">
      <c r="A444" s="167"/>
      <c r="B444" s="123"/>
      <c r="C444" s="124"/>
      <c r="D444" s="125"/>
      <c r="E444" s="124"/>
      <c r="F444" s="127"/>
      <c r="G444" s="128"/>
      <c r="H444" s="128"/>
    </row>
    <row r="445" spans="1:9" s="129" customFormat="1" ht="15.75" x14ac:dyDescent="0.2">
      <c r="A445" s="167">
        <v>4</v>
      </c>
      <c r="B445" s="119" t="s">
        <v>42</v>
      </c>
      <c r="C445" s="120"/>
      <c r="D445" s="121"/>
      <c r="E445" s="120"/>
      <c r="F445" s="122"/>
      <c r="G445" s="128"/>
      <c r="H445" s="128"/>
    </row>
    <row r="446" spans="1:9" s="129" customFormat="1" ht="15.75" x14ac:dyDescent="0.2">
      <c r="A446" s="167"/>
      <c r="B446" s="123"/>
      <c r="C446" s="124"/>
      <c r="D446" s="125"/>
      <c r="E446" s="124"/>
      <c r="F446" s="127"/>
      <c r="G446" s="128"/>
      <c r="H446" s="128"/>
    </row>
    <row r="447" spans="1:9" s="129" customFormat="1" ht="15.75" x14ac:dyDescent="0.2">
      <c r="A447" s="167">
        <v>5</v>
      </c>
      <c r="B447" s="119" t="s">
        <v>18</v>
      </c>
      <c r="C447" s="120"/>
      <c r="D447" s="121"/>
      <c r="E447" s="120"/>
      <c r="F447" s="122"/>
      <c r="G447" s="128"/>
      <c r="H447" s="128"/>
    </row>
    <row r="448" spans="1:9" s="129" customFormat="1" ht="15.75" x14ac:dyDescent="0.2">
      <c r="A448" s="167"/>
      <c r="B448" s="123"/>
      <c r="C448" s="124"/>
      <c r="D448" s="125"/>
      <c r="E448" s="124"/>
      <c r="F448" s="127"/>
      <c r="G448" s="128"/>
      <c r="H448" s="128"/>
    </row>
    <row r="449" spans="1:9" s="129" customFormat="1" ht="15.75" x14ac:dyDescent="0.2">
      <c r="A449" s="167">
        <v>6</v>
      </c>
      <c r="B449" s="119" t="s">
        <v>36</v>
      </c>
      <c r="C449" s="120"/>
      <c r="D449" s="121"/>
      <c r="E449" s="120"/>
      <c r="F449" s="122"/>
      <c r="G449" s="128"/>
      <c r="H449" s="128"/>
    </row>
    <row r="450" spans="1:9" s="129" customFormat="1" ht="15.75" x14ac:dyDescent="0.2">
      <c r="A450" s="167"/>
      <c r="B450" s="123"/>
      <c r="C450" s="124"/>
      <c r="D450" s="125"/>
      <c r="E450" s="124"/>
      <c r="F450" s="127"/>
      <c r="G450" s="128"/>
      <c r="H450" s="128"/>
    </row>
    <row r="451" spans="1:9" s="129" customFormat="1" ht="15.75" x14ac:dyDescent="0.2">
      <c r="A451" s="167">
        <v>7</v>
      </c>
      <c r="B451" s="119" t="s">
        <v>73</v>
      </c>
      <c r="C451" s="120"/>
      <c r="D451" s="121"/>
      <c r="E451" s="120"/>
      <c r="F451" s="122"/>
      <c r="G451" s="128"/>
      <c r="H451" s="128"/>
    </row>
    <row r="452" spans="1:9" s="129" customFormat="1" ht="15.75" x14ac:dyDescent="0.2">
      <c r="A452" s="167"/>
      <c r="B452" s="123"/>
      <c r="C452" s="124"/>
      <c r="D452" s="125"/>
      <c r="E452" s="124"/>
      <c r="F452" s="127"/>
      <c r="G452" s="128"/>
      <c r="H452" s="128"/>
    </row>
    <row r="453" spans="1:9" s="129" customFormat="1" ht="15.75" x14ac:dyDescent="0.2">
      <c r="A453" s="167">
        <v>8</v>
      </c>
      <c r="B453" s="119" t="s">
        <v>143</v>
      </c>
      <c r="C453" s="120"/>
      <c r="D453" s="121"/>
      <c r="E453" s="120"/>
      <c r="F453" s="122"/>
      <c r="G453" s="128"/>
      <c r="H453" s="128"/>
    </row>
    <row r="454" spans="1:9" s="129" customFormat="1" ht="15.75" x14ac:dyDescent="0.2">
      <c r="A454" s="167"/>
      <c r="B454" s="123"/>
      <c r="C454" s="124"/>
      <c r="D454" s="125"/>
      <c r="E454" s="124"/>
      <c r="F454" s="127"/>
      <c r="G454" s="128"/>
      <c r="H454" s="128"/>
    </row>
    <row r="455" spans="1:9" s="129" customFormat="1" ht="15.75" x14ac:dyDescent="0.2">
      <c r="A455" s="167">
        <v>9</v>
      </c>
      <c r="B455" s="119" t="s">
        <v>193</v>
      </c>
      <c r="C455" s="120"/>
      <c r="D455" s="121"/>
      <c r="E455" s="120"/>
      <c r="F455" s="122"/>
      <c r="G455" s="128"/>
      <c r="H455" s="128"/>
    </row>
    <row r="456" spans="1:9" s="129" customFormat="1" ht="15.75" x14ac:dyDescent="0.2">
      <c r="A456" s="118"/>
      <c r="B456" s="123"/>
      <c r="C456" s="124"/>
      <c r="D456" s="125"/>
      <c r="E456" s="124"/>
      <c r="F456" s="127"/>
      <c r="G456" s="128"/>
      <c r="H456" s="128"/>
    </row>
    <row r="457" spans="1:9" s="129" customFormat="1" ht="16.5" thickBot="1" x14ac:dyDescent="0.25">
      <c r="A457" s="134"/>
      <c r="B457" s="135" t="s">
        <v>283</v>
      </c>
      <c r="C457" s="132"/>
      <c r="D457" s="133"/>
      <c r="E457" s="132"/>
      <c r="F457" s="136"/>
      <c r="G457" s="128"/>
      <c r="H457" s="128"/>
    </row>
    <row r="458" spans="1:9" s="29" customFormat="1" ht="12.75" x14ac:dyDescent="0.2">
      <c r="A458" s="109"/>
      <c r="B458" s="108"/>
      <c r="C458" s="92"/>
      <c r="D458" s="75"/>
      <c r="E458" s="92"/>
      <c r="F458" s="99"/>
      <c r="G458" s="28"/>
      <c r="H458" s="28"/>
    </row>
    <row r="459" spans="1:9" s="29" customFormat="1" ht="12.75" x14ac:dyDescent="0.2">
      <c r="A459" s="109"/>
      <c r="B459" s="108"/>
      <c r="C459" s="92"/>
      <c r="D459" s="75"/>
      <c r="E459" s="92"/>
      <c r="F459" s="99"/>
      <c r="G459" s="28"/>
      <c r="H459" s="28"/>
    </row>
    <row r="460" spans="1:9" s="29" customFormat="1" ht="12.75" x14ac:dyDescent="0.2">
      <c r="A460" s="109"/>
      <c r="B460" s="108"/>
      <c r="C460" s="92"/>
      <c r="D460" s="75"/>
      <c r="E460" s="92"/>
      <c r="F460" s="99"/>
      <c r="G460" s="28"/>
      <c r="H460" s="28"/>
    </row>
    <row r="461" spans="1:9" x14ac:dyDescent="0.2">
      <c r="A461" s="7"/>
      <c r="B461" s="7"/>
      <c r="C461" s="25"/>
      <c r="D461" s="20"/>
      <c r="E461" s="13"/>
      <c r="F461" s="13"/>
      <c r="G461" s="2"/>
      <c r="H461" s="2"/>
      <c r="I461" s="2"/>
    </row>
    <row r="462" spans="1:9" x14ac:dyDescent="0.2">
      <c r="A462" s="7"/>
      <c r="B462" s="7"/>
      <c r="C462" s="3"/>
      <c r="D462" s="3"/>
      <c r="E462" s="3"/>
      <c r="F462" s="13"/>
      <c r="G462" s="2"/>
      <c r="H462" s="2"/>
      <c r="I462" s="2"/>
    </row>
    <row r="463" spans="1:9" x14ac:dyDescent="0.2">
      <c r="A463" s="7"/>
      <c r="B463" s="7"/>
      <c r="C463" s="25"/>
      <c r="D463" s="20"/>
      <c r="E463" s="13"/>
      <c r="F463" s="13"/>
      <c r="G463" s="2"/>
      <c r="H463" s="2"/>
      <c r="I463" s="2"/>
    </row>
    <row r="464" spans="1:9" s="2" customFormat="1" x14ac:dyDescent="0.2">
      <c r="A464" s="7"/>
      <c r="B464" s="7"/>
      <c r="C464" s="25"/>
      <c r="D464" s="20"/>
      <c r="E464" s="13"/>
      <c r="F464" s="13"/>
    </row>
    <row r="465" spans="1:9" s="2" customFormat="1" x14ac:dyDescent="0.2">
      <c r="B465" s="1"/>
      <c r="C465" s="24"/>
      <c r="D465" s="19"/>
      <c r="E465" s="19"/>
      <c r="F465" s="19"/>
    </row>
    <row r="466" spans="1:9" s="2" customFormat="1" x14ac:dyDescent="0.2">
      <c r="B466" s="1"/>
      <c r="C466" s="24"/>
      <c r="D466" s="19"/>
      <c r="E466" s="19"/>
      <c r="F466" s="19"/>
    </row>
    <row r="467" spans="1:9" s="2" customFormat="1" x14ac:dyDescent="0.2">
      <c r="C467" s="24"/>
      <c r="D467" s="19"/>
      <c r="E467" s="19"/>
      <c r="F467" s="19"/>
    </row>
    <row r="468" spans="1:9" s="2" customFormat="1" x14ac:dyDescent="0.2">
      <c r="F468" s="19"/>
    </row>
    <row r="469" spans="1:9" s="2" customFormat="1" x14ac:dyDescent="0.2">
      <c r="C469" s="24"/>
      <c r="D469" s="19"/>
      <c r="E469" s="19"/>
      <c r="F469" s="19"/>
    </row>
    <row r="470" spans="1:9" s="2" customFormat="1" x14ac:dyDescent="0.2">
      <c r="C470" s="24"/>
      <c r="D470" s="19"/>
      <c r="E470" s="19"/>
      <c r="F470" s="19"/>
    </row>
    <row r="471" spans="1:9" s="2" customFormat="1" x14ac:dyDescent="0.2">
      <c r="C471" s="24"/>
      <c r="D471" s="19"/>
      <c r="E471" s="19"/>
      <c r="F471" s="19"/>
    </row>
    <row r="472" spans="1:9" s="2" customFormat="1" x14ac:dyDescent="0.2">
      <c r="C472" s="24"/>
      <c r="D472" s="19"/>
      <c r="E472" s="19"/>
      <c r="F472" s="19"/>
    </row>
    <row r="473" spans="1:9" x14ac:dyDescent="0.2">
      <c r="A473" s="2"/>
      <c r="B473" s="2"/>
      <c r="C473" s="24"/>
      <c r="D473" s="19"/>
      <c r="E473" s="19"/>
      <c r="F473" s="19"/>
      <c r="G473" s="2"/>
      <c r="H473" s="2"/>
      <c r="I473" s="2"/>
    </row>
    <row r="474" spans="1:9" x14ac:dyDescent="0.2">
      <c r="A474" s="7"/>
      <c r="B474" s="7"/>
      <c r="C474" s="25"/>
      <c r="D474" s="20"/>
      <c r="E474" s="13"/>
      <c r="F474" s="13"/>
      <c r="G474" s="2"/>
      <c r="H474" s="2"/>
      <c r="I474" s="2"/>
    </row>
    <row r="475" spans="1:9" x14ac:dyDescent="0.2">
      <c r="A475" s="7"/>
      <c r="B475" s="7"/>
      <c r="C475" s="25"/>
      <c r="D475" s="20"/>
      <c r="E475" s="13"/>
      <c r="F475" s="13"/>
      <c r="G475" s="2"/>
      <c r="H475" s="2"/>
      <c r="I475" s="2"/>
    </row>
    <row r="476" spans="1:9" x14ac:dyDescent="0.2">
      <c r="A476" s="7"/>
      <c r="B476" s="7"/>
      <c r="C476" s="25"/>
      <c r="D476" s="20"/>
      <c r="E476" s="13"/>
      <c r="F476" s="13"/>
      <c r="H476" s="3"/>
    </row>
    <row r="477" spans="1:9" x14ac:dyDescent="0.2">
      <c r="A477" s="7"/>
      <c r="B477" s="7"/>
      <c r="C477" s="25"/>
      <c r="D477" s="20"/>
      <c r="E477" s="13"/>
      <c r="F477" s="13"/>
    </row>
  </sheetData>
  <mergeCells count="6">
    <mergeCell ref="B437:E437"/>
    <mergeCell ref="A1:F1"/>
    <mergeCell ref="H415:I415"/>
    <mergeCell ref="A436:F436"/>
    <mergeCell ref="B319:F319"/>
    <mergeCell ref="B10:E10"/>
  </mergeCells>
  <pageMargins left="1.1811023622047245" right="0.59055118110236227" top="0.98425196850393704" bottom="0.98425196850393704" header="0.59055118110236227" footer="0.59055118110236227"/>
  <pageSetup paperSize="9" orientation="portrait" r:id="rId1"/>
  <headerFooter>
    <oddHeader xml:space="preserve">&amp;L&amp;8Projekt sanacije od poplava
Obala Juričev Ive Cota u Vodicama 
&amp;R&amp;8Građevinski projekt
T.D 031/17
</oddHeader>
    <oddFooter>&amp;L&amp;8
HIDROING d.o.o.
Split, prosinac 2017.&amp;R&amp;8Troškovnik 
str. &amp;P/&amp;N</oddFooter>
  </headerFooter>
  <rowBreaks count="6" manualBreakCount="6">
    <brk id="7" max="5" man="1"/>
    <brk id="35" max="5" man="1"/>
    <brk id="237" max="5" man="1"/>
    <brk id="262" max="5" man="1"/>
    <brk id="348" max="5" man="1"/>
    <brk id="39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"/>
  <sheetViews>
    <sheetView view="pageBreakPreview" topLeftCell="A188" zoomScaleNormal="100" zoomScaleSheetLayoutView="100" zoomScalePageLayoutView="85" workbookViewId="0">
      <selection activeCell="A188" sqref="A1:XFD1048576"/>
    </sheetView>
  </sheetViews>
  <sheetFormatPr defaultRowHeight="11.25" x14ac:dyDescent="0.2"/>
  <cols>
    <col min="1" max="1" width="5.28515625" style="185" customWidth="1"/>
    <col min="2" max="2" width="42.7109375" style="186" customWidth="1"/>
    <col min="3" max="3" width="6.7109375" style="22" customWidth="1"/>
    <col min="4" max="4" width="9.42578125" style="17" customWidth="1"/>
    <col min="5" max="5" width="8.7109375" style="22" customWidth="1"/>
    <col min="6" max="6" width="10" style="22" customWidth="1"/>
    <col min="7" max="7" width="11.42578125" style="14" customWidth="1"/>
    <col min="8" max="8" width="7.7109375" style="14" customWidth="1"/>
    <col min="9" max="9" width="8.7109375" style="3" customWidth="1"/>
    <col min="10" max="16384" width="9.140625" style="3"/>
  </cols>
  <sheetData>
    <row r="1" spans="1:8" s="29" customFormat="1" ht="26.25" thickBot="1" x14ac:dyDescent="0.25">
      <c r="A1" s="26" t="s">
        <v>338</v>
      </c>
      <c r="B1" s="26" t="s">
        <v>339</v>
      </c>
      <c r="C1" s="26" t="s">
        <v>340</v>
      </c>
      <c r="D1" s="27" t="s">
        <v>341</v>
      </c>
      <c r="E1" s="26" t="s">
        <v>342</v>
      </c>
      <c r="F1" s="26" t="s">
        <v>343</v>
      </c>
      <c r="G1" s="28"/>
      <c r="H1" s="28"/>
    </row>
    <row r="2" spans="1:8" s="29" customFormat="1" ht="12.75" x14ac:dyDescent="0.2">
      <c r="A2" s="30"/>
      <c r="B2" s="31"/>
      <c r="C2" s="32"/>
      <c r="D2" s="33"/>
      <c r="E2" s="34"/>
      <c r="F2" s="34"/>
      <c r="G2" s="28"/>
      <c r="H2" s="28"/>
    </row>
    <row r="3" spans="1:8" s="29" customFormat="1" ht="31.5" customHeight="1" x14ac:dyDescent="0.2">
      <c r="A3" s="138" t="s">
        <v>220</v>
      </c>
      <c r="B3" s="195" t="s">
        <v>221</v>
      </c>
      <c r="C3" s="195"/>
      <c r="D3" s="195"/>
      <c r="E3" s="195"/>
      <c r="F3" s="34"/>
      <c r="G3" s="28"/>
      <c r="H3" s="28"/>
    </row>
    <row r="4" spans="1:8" s="29" customFormat="1" ht="12.75" x14ac:dyDescent="0.2">
      <c r="A4" s="30"/>
      <c r="B4" s="31"/>
      <c r="C4" s="32"/>
      <c r="D4" s="33"/>
      <c r="E4" s="34"/>
      <c r="F4" s="34"/>
      <c r="G4" s="28"/>
      <c r="H4" s="28"/>
    </row>
    <row r="5" spans="1:8" s="29" customFormat="1" ht="12.75" x14ac:dyDescent="0.2">
      <c r="A5" s="36" t="s">
        <v>22</v>
      </c>
      <c r="B5" s="37" t="s">
        <v>1</v>
      </c>
      <c r="C5" s="32"/>
      <c r="D5" s="33"/>
      <c r="E5" s="34"/>
      <c r="F5" s="34"/>
      <c r="G5" s="28"/>
      <c r="H5" s="28"/>
    </row>
    <row r="6" spans="1:8" s="29" customFormat="1" ht="12.75" x14ac:dyDescent="0.2">
      <c r="A6" s="36"/>
      <c r="B6" s="37"/>
      <c r="C6" s="32"/>
      <c r="D6" s="33"/>
      <c r="E6" s="34"/>
      <c r="F6" s="34"/>
      <c r="G6" s="38"/>
      <c r="H6" s="28"/>
    </row>
    <row r="7" spans="1:8" s="29" customFormat="1" ht="12.75" x14ac:dyDescent="0.2">
      <c r="A7" s="36"/>
      <c r="B7" s="37"/>
      <c r="C7" s="32"/>
      <c r="D7" s="33"/>
      <c r="E7" s="34"/>
      <c r="F7" s="34"/>
      <c r="G7" s="28"/>
      <c r="H7" s="28"/>
    </row>
    <row r="8" spans="1:8" s="29" customFormat="1" ht="76.5" x14ac:dyDescent="0.2">
      <c r="A8" s="30" t="s">
        <v>2</v>
      </c>
      <c r="B8" s="31" t="s">
        <v>222</v>
      </c>
      <c r="C8" s="32"/>
      <c r="D8" s="33"/>
      <c r="E8" s="34"/>
      <c r="F8" s="34"/>
      <c r="G8" s="28"/>
      <c r="H8" s="28"/>
    </row>
    <row r="9" spans="1:8" s="29" customFormat="1" ht="12.75" x14ac:dyDescent="0.2">
      <c r="A9" s="30"/>
      <c r="B9" s="40"/>
      <c r="C9" s="32"/>
      <c r="D9" s="33"/>
      <c r="E9" s="34"/>
      <c r="F9" s="34"/>
      <c r="G9" s="28"/>
      <c r="H9" s="28"/>
    </row>
    <row r="10" spans="1:8" s="29" customFormat="1" ht="12.75" x14ac:dyDescent="0.2">
      <c r="A10" s="30"/>
      <c r="B10" s="31" t="s">
        <v>124</v>
      </c>
      <c r="C10" s="32"/>
      <c r="D10" s="33"/>
      <c r="E10" s="34"/>
      <c r="F10" s="34"/>
      <c r="G10" s="28"/>
      <c r="H10" s="28"/>
    </row>
    <row r="11" spans="1:8" s="29" customFormat="1" ht="12.75" x14ac:dyDescent="0.2">
      <c r="A11" s="30"/>
      <c r="B11" s="40" t="s">
        <v>121</v>
      </c>
      <c r="C11" s="32" t="s">
        <v>3</v>
      </c>
      <c r="D11" s="33">
        <v>28.1</v>
      </c>
      <c r="E11" s="34"/>
      <c r="F11" s="34"/>
      <c r="G11" s="28"/>
      <c r="H11" s="28"/>
    </row>
    <row r="12" spans="1:8" s="29" customFormat="1" ht="12.75" x14ac:dyDescent="0.2">
      <c r="A12" s="30"/>
      <c r="B12" s="40" t="s">
        <v>224</v>
      </c>
      <c r="C12" s="32" t="s">
        <v>6</v>
      </c>
      <c r="D12" s="39">
        <v>4</v>
      </c>
      <c r="E12" s="34"/>
      <c r="F12" s="34"/>
      <c r="G12" s="28"/>
      <c r="H12" s="28"/>
    </row>
    <row r="13" spans="1:8" s="29" customFormat="1" ht="12.75" x14ac:dyDescent="0.2">
      <c r="A13" s="30"/>
      <c r="B13" s="40" t="s">
        <v>225</v>
      </c>
      <c r="C13" s="32" t="s">
        <v>6</v>
      </c>
      <c r="D13" s="39">
        <v>1</v>
      </c>
      <c r="E13" s="34"/>
      <c r="F13" s="34"/>
      <c r="G13" s="28"/>
      <c r="H13" s="41"/>
    </row>
    <row r="14" spans="1:8" s="29" customFormat="1" ht="12.75" x14ac:dyDescent="0.2">
      <c r="A14" s="30"/>
      <c r="B14" s="40"/>
      <c r="C14" s="32"/>
      <c r="D14" s="39"/>
      <c r="E14" s="34"/>
      <c r="F14" s="34"/>
      <c r="G14" s="28"/>
      <c r="H14" s="41"/>
    </row>
    <row r="15" spans="1:8" s="29" customFormat="1" ht="12.75" x14ac:dyDescent="0.2">
      <c r="A15" s="30"/>
      <c r="B15" s="31"/>
      <c r="C15" s="32"/>
      <c r="D15" s="33"/>
      <c r="E15" s="34"/>
      <c r="F15" s="34"/>
      <c r="G15" s="28"/>
      <c r="H15" s="42"/>
    </row>
    <row r="16" spans="1:8" s="29" customFormat="1" ht="63.75" x14ac:dyDescent="0.2">
      <c r="A16" s="30" t="s">
        <v>4</v>
      </c>
      <c r="B16" s="60" t="s">
        <v>126</v>
      </c>
      <c r="C16" s="61"/>
      <c r="D16" s="33"/>
      <c r="E16" s="34"/>
      <c r="F16" s="34"/>
    </row>
    <row r="17" spans="1:8" s="29" customFormat="1" ht="12.75" x14ac:dyDescent="0.2">
      <c r="A17" s="30"/>
      <c r="B17" s="60"/>
      <c r="C17" s="61"/>
      <c r="D17" s="33"/>
      <c r="E17" s="34"/>
      <c r="F17" s="34"/>
    </row>
    <row r="18" spans="1:8" s="29" customFormat="1" ht="12.75" x14ac:dyDescent="0.2">
      <c r="A18" s="30"/>
      <c r="B18" s="31" t="s">
        <v>20</v>
      </c>
      <c r="C18" s="32" t="s">
        <v>21</v>
      </c>
      <c r="D18" s="39">
        <v>1</v>
      </c>
      <c r="E18" s="34"/>
      <c r="F18" s="34"/>
    </row>
    <row r="19" spans="1:8" s="29" customFormat="1" ht="12.75" x14ac:dyDescent="0.2">
      <c r="A19" s="30"/>
      <c r="B19" s="31"/>
      <c r="C19" s="32"/>
      <c r="D19" s="33"/>
      <c r="E19" s="34"/>
      <c r="F19" s="34"/>
      <c r="G19" s="28"/>
      <c r="H19" s="28"/>
    </row>
    <row r="20" spans="1:8" s="29" customFormat="1" ht="12.75" x14ac:dyDescent="0.2">
      <c r="A20" s="30"/>
      <c r="B20" s="31"/>
      <c r="C20" s="32"/>
      <c r="D20" s="33"/>
      <c r="E20" s="34"/>
      <c r="F20" s="34"/>
      <c r="G20" s="28"/>
      <c r="H20" s="28"/>
    </row>
    <row r="21" spans="1:8" s="29" customFormat="1" ht="51" x14ac:dyDescent="0.2">
      <c r="A21" s="30" t="s">
        <v>5</v>
      </c>
      <c r="B21" s="31" t="s">
        <v>55</v>
      </c>
      <c r="C21" s="32"/>
      <c r="D21" s="33"/>
      <c r="E21" s="34"/>
      <c r="F21" s="34"/>
      <c r="G21" s="28"/>
      <c r="H21" s="28"/>
    </row>
    <row r="22" spans="1:8" s="29" customFormat="1" ht="12.75" x14ac:dyDescent="0.2">
      <c r="A22" s="30"/>
      <c r="B22" s="31"/>
      <c r="C22" s="32"/>
      <c r="D22" s="33"/>
      <c r="E22" s="34"/>
      <c r="F22" s="34"/>
      <c r="G22" s="28"/>
      <c r="H22" s="28"/>
    </row>
    <row r="23" spans="1:8" s="29" customFormat="1" ht="14.25" customHeight="1" x14ac:dyDescent="0.2">
      <c r="A23" s="30"/>
      <c r="B23" s="31" t="s">
        <v>30</v>
      </c>
      <c r="C23" s="32" t="s">
        <v>115</v>
      </c>
      <c r="D23" s="39">
        <v>1</v>
      </c>
      <c r="E23" s="34"/>
      <c r="F23" s="34"/>
      <c r="G23" s="28"/>
      <c r="H23" s="28"/>
    </row>
    <row r="24" spans="1:8" s="29" customFormat="1" ht="12.75" x14ac:dyDescent="0.2">
      <c r="A24" s="30"/>
      <c r="B24" s="31"/>
      <c r="C24" s="32"/>
      <c r="D24" s="33"/>
      <c r="E24" s="34"/>
      <c r="F24" s="34"/>
      <c r="G24" s="28"/>
      <c r="H24" s="28"/>
    </row>
    <row r="25" spans="1:8" s="29" customFormat="1" ht="12.75" x14ac:dyDescent="0.2">
      <c r="A25" s="30"/>
      <c r="B25" s="31"/>
      <c r="C25" s="32"/>
      <c r="D25" s="33"/>
      <c r="E25" s="34"/>
      <c r="F25" s="34"/>
      <c r="G25" s="28"/>
      <c r="H25" s="28"/>
    </row>
    <row r="26" spans="1:8" s="29" customFormat="1" ht="63.75" x14ac:dyDescent="0.2">
      <c r="A26" s="30" t="s">
        <v>54</v>
      </c>
      <c r="B26" s="31" t="s">
        <v>89</v>
      </c>
      <c r="C26" s="32"/>
      <c r="D26" s="33"/>
      <c r="E26" s="34"/>
      <c r="F26" s="34"/>
      <c r="G26" s="28"/>
      <c r="H26" s="28"/>
    </row>
    <row r="27" spans="1:8" s="29" customFormat="1" ht="12.75" x14ac:dyDescent="0.2">
      <c r="A27" s="30"/>
      <c r="B27" s="40"/>
      <c r="C27" s="32"/>
      <c r="D27" s="33"/>
      <c r="E27" s="34"/>
      <c r="F27" s="34"/>
      <c r="G27" s="28"/>
      <c r="H27" s="28"/>
    </row>
    <row r="28" spans="1:8" s="29" customFormat="1" ht="12.75" x14ac:dyDescent="0.2">
      <c r="A28" s="30"/>
      <c r="B28" s="31" t="s">
        <v>58</v>
      </c>
      <c r="C28" s="32" t="s">
        <v>3</v>
      </c>
      <c r="D28" s="33">
        <v>120</v>
      </c>
      <c r="E28" s="34"/>
      <c r="F28" s="34"/>
      <c r="G28" s="28">
        <f>30*2+4*(6+1.5)*2</f>
        <v>120</v>
      </c>
      <c r="H28" s="28"/>
    </row>
    <row r="29" spans="1:8" s="29" customFormat="1" ht="12.75" x14ac:dyDescent="0.2">
      <c r="A29" s="30"/>
      <c r="B29" s="31"/>
      <c r="C29" s="32"/>
      <c r="D29" s="33"/>
      <c r="E29" s="34"/>
      <c r="F29" s="34"/>
      <c r="G29" s="28"/>
      <c r="H29" s="28"/>
    </row>
    <row r="30" spans="1:8" s="29" customFormat="1" ht="12.75" x14ac:dyDescent="0.2">
      <c r="A30" s="30"/>
      <c r="B30" s="31"/>
      <c r="C30" s="32"/>
      <c r="D30" s="33"/>
      <c r="E30" s="34"/>
      <c r="F30" s="34"/>
      <c r="G30" s="28"/>
      <c r="H30" s="28"/>
    </row>
    <row r="31" spans="1:8" s="29" customFormat="1" ht="89.25" x14ac:dyDescent="0.2">
      <c r="A31" s="30" t="s">
        <v>56</v>
      </c>
      <c r="B31" s="31" t="s">
        <v>60</v>
      </c>
      <c r="C31" s="32"/>
      <c r="D31" s="33"/>
      <c r="E31" s="34"/>
      <c r="F31" s="34"/>
      <c r="G31" s="28"/>
      <c r="H31" s="28"/>
    </row>
    <row r="32" spans="1:8" s="29" customFormat="1" ht="12.75" x14ac:dyDescent="0.2">
      <c r="A32" s="30"/>
      <c r="B32" s="31"/>
      <c r="C32" s="32"/>
      <c r="D32" s="33"/>
      <c r="E32" s="34"/>
      <c r="F32" s="34"/>
      <c r="G32" s="28"/>
      <c r="H32" s="28"/>
    </row>
    <row r="33" spans="1:8" s="29" customFormat="1" ht="25.5" x14ac:dyDescent="0.2">
      <c r="A33" s="30"/>
      <c r="B33" s="31" t="s">
        <v>61</v>
      </c>
      <c r="C33" s="32" t="s">
        <v>6</v>
      </c>
      <c r="D33" s="39">
        <v>1</v>
      </c>
      <c r="E33" s="34"/>
      <c r="F33" s="34"/>
      <c r="G33" s="28"/>
      <c r="H33" s="28"/>
    </row>
    <row r="34" spans="1:8" s="29" customFormat="1" ht="12.75" x14ac:dyDescent="0.2">
      <c r="A34" s="30"/>
      <c r="B34" s="31"/>
      <c r="C34" s="32"/>
      <c r="D34" s="33"/>
      <c r="E34" s="34"/>
      <c r="F34" s="34"/>
      <c r="G34" s="28"/>
      <c r="H34" s="28"/>
    </row>
    <row r="35" spans="1:8" s="29" customFormat="1" ht="12.75" x14ac:dyDescent="0.2">
      <c r="A35" s="30"/>
      <c r="B35" s="31"/>
      <c r="C35" s="32"/>
      <c r="D35" s="33"/>
      <c r="E35" s="34"/>
      <c r="F35" s="34"/>
      <c r="G35" s="28"/>
      <c r="H35" s="28"/>
    </row>
    <row r="36" spans="1:8" s="47" customFormat="1" ht="39.75" customHeight="1" x14ac:dyDescent="0.2">
      <c r="A36" s="174" t="s">
        <v>57</v>
      </c>
      <c r="B36" s="170" t="s">
        <v>129</v>
      </c>
      <c r="C36" s="171"/>
      <c r="D36" s="172"/>
      <c r="E36" s="110"/>
      <c r="F36" s="173"/>
    </row>
    <row r="37" spans="1:8" s="47" customFormat="1" ht="12.75" x14ac:dyDescent="0.2">
      <c r="A37" s="174"/>
      <c r="B37" s="170"/>
      <c r="C37" s="171"/>
      <c r="D37" s="172"/>
      <c r="E37" s="110"/>
      <c r="F37" s="173"/>
    </row>
    <row r="38" spans="1:8" s="47" customFormat="1" ht="12.75" x14ac:dyDescent="0.2">
      <c r="A38" s="174"/>
      <c r="B38" s="170" t="s">
        <v>127</v>
      </c>
      <c r="C38" s="32" t="s">
        <v>6</v>
      </c>
      <c r="D38" s="39">
        <v>10</v>
      </c>
      <c r="E38" s="110"/>
      <c r="F38" s="173"/>
    </row>
    <row r="39" spans="1:8" s="47" customFormat="1" ht="12.75" x14ac:dyDescent="0.2">
      <c r="A39" s="174"/>
      <c r="B39" s="170"/>
      <c r="C39" s="32"/>
      <c r="D39" s="39"/>
      <c r="E39" s="110"/>
      <c r="F39" s="173"/>
    </row>
    <row r="40" spans="1:8" s="47" customFormat="1" ht="12.75" x14ac:dyDescent="0.2">
      <c r="A40" s="174"/>
      <c r="B40" s="170"/>
      <c r="C40" s="32"/>
      <c r="D40" s="39"/>
      <c r="E40" s="110"/>
      <c r="F40" s="173"/>
    </row>
    <row r="41" spans="1:8" s="29" customFormat="1" ht="51" x14ac:dyDescent="0.2">
      <c r="A41" s="51" t="s">
        <v>59</v>
      </c>
      <c r="B41" s="31" t="s">
        <v>154</v>
      </c>
      <c r="C41" s="32"/>
      <c r="D41" s="33"/>
      <c r="E41" s="34"/>
      <c r="F41" s="34"/>
      <c r="G41" s="49"/>
      <c r="H41" s="28"/>
    </row>
    <row r="42" spans="1:8" s="29" customFormat="1" ht="12.75" x14ac:dyDescent="0.2">
      <c r="A42" s="30"/>
      <c r="B42" s="31"/>
      <c r="C42" s="32"/>
      <c r="D42" s="33"/>
      <c r="E42" s="34"/>
      <c r="F42" s="34"/>
      <c r="G42" s="28"/>
      <c r="H42" s="28"/>
    </row>
    <row r="43" spans="1:8" s="29" customFormat="1" ht="12.75" x14ac:dyDescent="0.2">
      <c r="A43" s="30"/>
      <c r="B43" s="31" t="s">
        <v>65</v>
      </c>
      <c r="C43" s="32"/>
      <c r="D43" s="33"/>
      <c r="E43" s="34"/>
      <c r="F43" s="34"/>
      <c r="G43" s="28"/>
      <c r="H43" s="28"/>
    </row>
    <row r="44" spans="1:8" s="29" customFormat="1" ht="12.75" x14ac:dyDescent="0.2">
      <c r="A44" s="30"/>
      <c r="B44" s="52" t="s">
        <v>269</v>
      </c>
      <c r="C44" s="53" t="s">
        <v>67</v>
      </c>
      <c r="D44" s="33">
        <v>30</v>
      </c>
      <c r="E44" s="34"/>
      <c r="F44" s="34"/>
      <c r="G44" s="28">
        <f>4*6+3</f>
        <v>27</v>
      </c>
      <c r="H44" s="28"/>
    </row>
    <row r="45" spans="1:8" s="29" customFormat="1" ht="12.75" x14ac:dyDescent="0.2">
      <c r="A45" s="30"/>
      <c r="B45" s="52" t="s">
        <v>66</v>
      </c>
      <c r="C45" s="53" t="s">
        <v>67</v>
      </c>
      <c r="D45" s="54">
        <v>30</v>
      </c>
      <c r="E45" s="34"/>
      <c r="F45" s="34"/>
      <c r="G45" s="55"/>
      <c r="H45" s="49"/>
    </row>
    <row r="46" spans="1:8" s="29" customFormat="1" ht="12.75" x14ac:dyDescent="0.2">
      <c r="A46" s="30"/>
      <c r="B46" s="52" t="s">
        <v>80</v>
      </c>
      <c r="C46" s="53" t="s">
        <v>67</v>
      </c>
      <c r="D46" s="54">
        <v>30</v>
      </c>
      <c r="E46" s="34"/>
      <c r="F46" s="34"/>
      <c r="G46" s="55"/>
      <c r="H46" s="49"/>
    </row>
    <row r="47" spans="1:8" s="29" customFormat="1" ht="12.75" x14ac:dyDescent="0.2">
      <c r="A47" s="30"/>
      <c r="B47" s="52" t="s">
        <v>81</v>
      </c>
      <c r="C47" s="53" t="s">
        <v>67</v>
      </c>
      <c r="D47" s="54">
        <v>30</v>
      </c>
      <c r="E47" s="34"/>
      <c r="F47" s="34"/>
      <c r="G47" s="55"/>
      <c r="H47" s="49"/>
    </row>
    <row r="48" spans="1:8" s="47" customFormat="1" ht="12.75" x14ac:dyDescent="0.2">
      <c r="A48" s="174"/>
      <c r="B48" s="170"/>
      <c r="C48" s="32"/>
      <c r="D48" s="39"/>
      <c r="E48" s="110"/>
      <c r="F48" s="173"/>
    </row>
    <row r="49" spans="1:8" s="47" customFormat="1" ht="12.75" x14ac:dyDescent="0.2">
      <c r="A49" s="174"/>
      <c r="B49" s="170"/>
      <c r="C49" s="32"/>
      <c r="D49" s="39"/>
      <c r="E49" s="110"/>
      <c r="F49" s="173"/>
    </row>
    <row r="50" spans="1:8" s="29" customFormat="1" ht="38.25" x14ac:dyDescent="0.2">
      <c r="A50" s="51" t="s">
        <v>62</v>
      </c>
      <c r="B50" s="175" t="s">
        <v>83</v>
      </c>
      <c r="C50" s="56"/>
      <c r="D50" s="54"/>
      <c r="E50" s="57"/>
      <c r="F50" s="34"/>
      <c r="G50" s="28"/>
      <c r="H50" s="28"/>
    </row>
    <row r="51" spans="1:8" s="29" customFormat="1" ht="12.75" x14ac:dyDescent="0.2">
      <c r="A51" s="51"/>
      <c r="B51" s="175"/>
      <c r="C51" s="56"/>
      <c r="D51" s="54"/>
      <c r="E51" s="57"/>
      <c r="F51" s="34"/>
      <c r="G51" s="28"/>
      <c r="H51" s="28"/>
    </row>
    <row r="52" spans="1:8" s="29" customFormat="1" ht="12.75" x14ac:dyDescent="0.2">
      <c r="A52" s="51"/>
      <c r="B52" s="175" t="s">
        <v>82</v>
      </c>
      <c r="C52" s="56"/>
      <c r="D52" s="54"/>
      <c r="E52" s="57"/>
      <c r="F52" s="34"/>
      <c r="G52" s="28"/>
      <c r="H52" s="28"/>
    </row>
    <row r="53" spans="1:8" s="29" customFormat="1" ht="12.75" x14ac:dyDescent="0.2">
      <c r="A53" s="58"/>
      <c r="B53" s="52" t="s">
        <v>269</v>
      </c>
      <c r="C53" s="53" t="s">
        <v>6</v>
      </c>
      <c r="D53" s="59">
        <v>3</v>
      </c>
      <c r="E53" s="176"/>
      <c r="F53" s="34"/>
      <c r="G53" s="49"/>
      <c r="H53" s="28"/>
    </row>
    <row r="54" spans="1:8" s="29" customFormat="1" ht="12.75" x14ac:dyDescent="0.2">
      <c r="A54" s="58"/>
      <c r="B54" s="52" t="s">
        <v>66</v>
      </c>
      <c r="C54" s="53" t="s">
        <v>6</v>
      </c>
      <c r="D54" s="59">
        <v>2</v>
      </c>
      <c r="E54" s="176"/>
      <c r="F54" s="34"/>
      <c r="G54" s="49"/>
      <c r="H54" s="28"/>
    </row>
    <row r="55" spans="1:8" s="29" customFormat="1" ht="12.75" x14ac:dyDescent="0.2">
      <c r="A55" s="58"/>
      <c r="B55" s="52" t="s">
        <v>80</v>
      </c>
      <c r="C55" s="53" t="s">
        <v>6</v>
      </c>
      <c r="D55" s="59">
        <v>2</v>
      </c>
      <c r="E55" s="176"/>
      <c r="F55" s="34"/>
      <c r="G55" s="49"/>
      <c r="H55" s="28"/>
    </row>
    <row r="56" spans="1:8" s="29" customFormat="1" ht="12.75" x14ac:dyDescent="0.2">
      <c r="A56" s="58"/>
      <c r="B56" s="52" t="s">
        <v>81</v>
      </c>
      <c r="C56" s="53" t="s">
        <v>6</v>
      </c>
      <c r="D56" s="59">
        <v>2</v>
      </c>
      <c r="E56" s="176"/>
      <c r="F56" s="34"/>
      <c r="G56" s="49"/>
      <c r="H56" s="28"/>
    </row>
    <row r="57" spans="1:8" s="29" customFormat="1" ht="12.75" x14ac:dyDescent="0.2">
      <c r="A57" s="58"/>
      <c r="B57" s="52"/>
      <c r="C57" s="56"/>
      <c r="D57" s="59"/>
      <c r="E57" s="176"/>
      <c r="F57" s="34"/>
      <c r="G57" s="49"/>
      <c r="H57" s="28"/>
    </row>
    <row r="58" spans="1:8" s="29" customFormat="1" ht="12.75" x14ac:dyDescent="0.2">
      <c r="A58" s="58"/>
      <c r="B58" s="52"/>
      <c r="C58" s="56"/>
      <c r="D58" s="59"/>
      <c r="E58" s="176"/>
      <c r="F58" s="34"/>
      <c r="G58" s="49"/>
      <c r="H58" s="28"/>
    </row>
    <row r="59" spans="1:8" s="29" customFormat="1" ht="27.75" customHeight="1" x14ac:dyDescent="0.2">
      <c r="A59" s="30" t="s">
        <v>63</v>
      </c>
      <c r="B59" s="170" t="s">
        <v>125</v>
      </c>
      <c r="C59" s="32"/>
      <c r="D59" s="33"/>
      <c r="E59" s="34"/>
      <c r="F59" s="34"/>
      <c r="G59" s="28"/>
      <c r="H59" s="28"/>
    </row>
    <row r="60" spans="1:8" s="29" customFormat="1" ht="12.75" x14ac:dyDescent="0.2">
      <c r="A60" s="30"/>
      <c r="B60" s="40"/>
      <c r="C60" s="32"/>
      <c r="D60" s="33"/>
      <c r="E60" s="34"/>
      <c r="F60" s="34"/>
      <c r="G60" s="49"/>
      <c r="H60" s="28"/>
    </row>
    <row r="61" spans="1:8" s="29" customFormat="1" ht="14.25" x14ac:dyDescent="0.2">
      <c r="A61" s="30"/>
      <c r="B61" s="31" t="s">
        <v>96</v>
      </c>
      <c r="C61" s="32" t="s">
        <v>3</v>
      </c>
      <c r="D61" s="33">
        <v>75</v>
      </c>
      <c r="E61" s="34"/>
      <c r="F61" s="34"/>
      <c r="G61" s="28">
        <f>46+1.5+2+23</f>
        <v>72.5</v>
      </c>
      <c r="H61" s="28"/>
    </row>
    <row r="62" spans="1:8" s="29" customFormat="1" ht="12.75" x14ac:dyDescent="0.2">
      <c r="A62" s="30"/>
      <c r="B62" s="31"/>
      <c r="C62" s="32"/>
      <c r="D62" s="33"/>
      <c r="E62" s="34"/>
      <c r="F62" s="34"/>
      <c r="G62" s="28"/>
      <c r="H62" s="28"/>
    </row>
    <row r="63" spans="1:8" s="29" customFormat="1" ht="12.75" x14ac:dyDescent="0.2">
      <c r="A63" s="30"/>
      <c r="B63" s="31"/>
      <c r="C63" s="32"/>
      <c r="D63" s="33"/>
      <c r="E63" s="34"/>
      <c r="F63" s="34"/>
      <c r="G63" s="28"/>
      <c r="H63" s="28"/>
    </row>
    <row r="64" spans="1:8" s="29" customFormat="1" ht="27.75" customHeight="1" x14ac:dyDescent="0.2">
      <c r="A64" s="30" t="s">
        <v>64</v>
      </c>
      <c r="B64" s="31" t="s">
        <v>242</v>
      </c>
      <c r="C64" s="32"/>
      <c r="D64" s="33"/>
      <c r="E64" s="34"/>
      <c r="F64" s="34"/>
      <c r="G64" s="28"/>
      <c r="H64" s="28"/>
    </row>
    <row r="65" spans="1:8" s="29" customFormat="1" ht="12.75" x14ac:dyDescent="0.2">
      <c r="A65" s="30"/>
      <c r="B65" s="40"/>
      <c r="C65" s="32"/>
      <c r="D65" s="33"/>
      <c r="E65" s="34"/>
      <c r="F65" s="34"/>
      <c r="G65" s="28"/>
      <c r="H65" s="28"/>
    </row>
    <row r="66" spans="1:8" s="29" customFormat="1" ht="14.25" x14ac:dyDescent="0.2">
      <c r="A66" s="30"/>
      <c r="B66" s="31" t="s">
        <v>96</v>
      </c>
      <c r="C66" s="32" t="s">
        <v>3</v>
      </c>
      <c r="D66" s="33">
        <v>45</v>
      </c>
      <c r="E66" s="34"/>
      <c r="F66" s="34"/>
      <c r="G66" s="28">
        <f>4*(3.5*2+2*2)</f>
        <v>44</v>
      </c>
      <c r="H66" s="28"/>
    </row>
    <row r="67" spans="1:8" s="29" customFormat="1" ht="12.75" x14ac:dyDescent="0.2">
      <c r="A67" s="30"/>
      <c r="B67" s="31"/>
      <c r="C67" s="32"/>
      <c r="D67" s="33"/>
      <c r="E67" s="34"/>
      <c r="F67" s="34"/>
      <c r="G67" s="28"/>
      <c r="H67" s="28"/>
    </row>
    <row r="68" spans="1:8" s="29" customFormat="1" ht="12.75" x14ac:dyDescent="0.2">
      <c r="A68" s="30"/>
      <c r="B68" s="31"/>
      <c r="C68" s="32"/>
      <c r="D68" s="33"/>
      <c r="E68" s="34"/>
      <c r="F68" s="34"/>
      <c r="G68" s="28"/>
      <c r="H68" s="28"/>
    </row>
    <row r="69" spans="1:8" s="29" customFormat="1" ht="89.25" x14ac:dyDescent="0.2">
      <c r="A69" s="30" t="s">
        <v>68</v>
      </c>
      <c r="B69" s="50" t="s">
        <v>241</v>
      </c>
      <c r="C69" s="32"/>
      <c r="D69" s="33"/>
      <c r="E69" s="34"/>
      <c r="F69" s="34"/>
      <c r="G69" s="28"/>
      <c r="H69" s="28"/>
    </row>
    <row r="70" spans="1:8" s="29" customFormat="1" ht="12.75" x14ac:dyDescent="0.2">
      <c r="A70" s="30"/>
      <c r="B70" s="40"/>
      <c r="C70" s="32"/>
      <c r="D70" s="33"/>
      <c r="E70" s="34"/>
      <c r="F70" s="34"/>
      <c r="G70" s="28"/>
      <c r="H70" s="28"/>
    </row>
    <row r="71" spans="1:8" s="29" customFormat="1" ht="27" x14ac:dyDescent="0.2">
      <c r="A71" s="30"/>
      <c r="B71" s="31" t="s">
        <v>97</v>
      </c>
      <c r="C71" s="32" t="s">
        <v>98</v>
      </c>
      <c r="D71" s="33">
        <v>4.5</v>
      </c>
      <c r="E71" s="34"/>
      <c r="F71" s="34"/>
      <c r="G71" s="28">
        <f>(4*(3.5*2+2*2))*0.1</f>
        <v>4.4000000000000004</v>
      </c>
      <c r="H71" s="28"/>
    </row>
    <row r="72" spans="1:8" s="47" customFormat="1" ht="12.75" x14ac:dyDescent="0.2">
      <c r="A72" s="174"/>
      <c r="B72" s="170"/>
      <c r="C72" s="32"/>
      <c r="D72" s="39"/>
      <c r="E72" s="110"/>
      <c r="F72" s="173"/>
    </row>
    <row r="73" spans="1:8" s="47" customFormat="1" ht="12.75" x14ac:dyDescent="0.2">
      <c r="A73" s="174"/>
      <c r="B73" s="170"/>
      <c r="C73" s="171"/>
      <c r="D73" s="172"/>
      <c r="E73" s="110"/>
      <c r="F73" s="173"/>
    </row>
    <row r="74" spans="1:8" s="47" customFormat="1" ht="27.75" customHeight="1" x14ac:dyDescent="0.2">
      <c r="A74" s="174" t="s">
        <v>69</v>
      </c>
      <c r="B74" s="170" t="s">
        <v>133</v>
      </c>
      <c r="C74" s="32"/>
      <c r="D74" s="39"/>
      <c r="E74" s="110"/>
      <c r="F74" s="173"/>
    </row>
    <row r="75" spans="1:8" s="47" customFormat="1" ht="12.75" x14ac:dyDescent="0.2">
      <c r="A75" s="174"/>
      <c r="B75" s="170"/>
      <c r="C75" s="32"/>
      <c r="D75" s="39"/>
      <c r="E75" s="110"/>
      <c r="F75" s="173"/>
    </row>
    <row r="76" spans="1:8" s="29" customFormat="1" ht="14.25" x14ac:dyDescent="0.2">
      <c r="A76" s="30"/>
      <c r="B76" s="31" t="s">
        <v>134</v>
      </c>
      <c r="C76" s="32" t="s">
        <v>132</v>
      </c>
      <c r="D76" s="33">
        <v>20</v>
      </c>
      <c r="E76" s="34"/>
      <c r="F76" s="34"/>
      <c r="G76" s="47">
        <f>7.5*1.3+12.5*0.65</f>
        <v>17.875</v>
      </c>
      <c r="H76" s="28"/>
    </row>
    <row r="77" spans="1:8" s="47" customFormat="1" ht="12.75" x14ac:dyDescent="0.2">
      <c r="A77" s="174"/>
      <c r="B77" s="170"/>
      <c r="C77" s="32"/>
      <c r="D77" s="39"/>
      <c r="E77" s="110"/>
      <c r="F77" s="173"/>
    </row>
    <row r="78" spans="1:8" s="47" customFormat="1" ht="12.75" x14ac:dyDescent="0.2">
      <c r="A78" s="174"/>
      <c r="B78" s="170"/>
      <c r="C78" s="32"/>
      <c r="D78" s="39"/>
      <c r="E78" s="110"/>
      <c r="F78" s="173"/>
    </row>
    <row r="79" spans="1:8" s="29" customFormat="1" ht="89.25" x14ac:dyDescent="0.2">
      <c r="A79" s="30" t="s">
        <v>70</v>
      </c>
      <c r="B79" s="60" t="s">
        <v>331</v>
      </c>
      <c r="C79" s="32"/>
      <c r="D79" s="33"/>
      <c r="E79" s="34"/>
      <c r="F79" s="34"/>
    </row>
    <row r="80" spans="1:8" s="29" customFormat="1" ht="12.75" x14ac:dyDescent="0.2">
      <c r="A80" s="30"/>
      <c r="B80" s="40"/>
      <c r="C80" s="32"/>
      <c r="D80" s="33"/>
      <c r="E80" s="34"/>
      <c r="F80" s="34"/>
    </row>
    <row r="81" spans="1:8" s="47" customFormat="1" ht="14.25" x14ac:dyDescent="0.2">
      <c r="A81" s="30"/>
      <c r="B81" s="60" t="s">
        <v>295</v>
      </c>
      <c r="C81" s="32" t="s">
        <v>98</v>
      </c>
      <c r="D81" s="33">
        <v>2</v>
      </c>
      <c r="E81" s="110"/>
      <c r="F81" s="173"/>
      <c r="G81" s="47">
        <f>42*0.4*0.12</f>
        <v>2.016</v>
      </c>
    </row>
    <row r="82" spans="1:8" s="47" customFormat="1" ht="12.75" x14ac:dyDescent="0.2">
      <c r="A82" s="30"/>
      <c r="B82" s="60"/>
      <c r="C82" s="61"/>
      <c r="D82" s="39"/>
      <c r="E82" s="110"/>
      <c r="F82" s="173"/>
    </row>
    <row r="83" spans="1:8" s="47" customFormat="1" ht="12.75" x14ac:dyDescent="0.2">
      <c r="A83" s="30"/>
      <c r="B83" s="60"/>
      <c r="C83" s="61"/>
      <c r="D83" s="39"/>
      <c r="E83" s="110"/>
      <c r="F83" s="173"/>
    </row>
    <row r="84" spans="1:8" s="47" customFormat="1" ht="80.25" customHeight="1" x14ac:dyDescent="0.2">
      <c r="A84" s="30" t="s">
        <v>71</v>
      </c>
      <c r="B84" s="60" t="s">
        <v>238</v>
      </c>
      <c r="C84" s="32"/>
      <c r="D84" s="39"/>
      <c r="E84" s="110"/>
      <c r="F84" s="173"/>
    </row>
    <row r="85" spans="1:8" s="47" customFormat="1" ht="12.75" x14ac:dyDescent="0.2">
      <c r="A85" s="30"/>
      <c r="B85" s="40"/>
      <c r="C85" s="32"/>
      <c r="D85" s="39"/>
      <c r="E85" s="110"/>
      <c r="F85" s="173"/>
    </row>
    <row r="86" spans="1:8" s="47" customFormat="1" ht="14.25" x14ac:dyDescent="0.2">
      <c r="A86" s="30"/>
      <c r="B86" s="60" t="s">
        <v>297</v>
      </c>
      <c r="C86" s="32" t="s">
        <v>98</v>
      </c>
      <c r="D86" s="33">
        <v>1</v>
      </c>
      <c r="E86" s="110"/>
      <c r="F86" s="173"/>
      <c r="G86" s="47">
        <f>5*2*0.13</f>
        <v>1.3</v>
      </c>
    </row>
    <row r="87" spans="1:8" s="47" customFormat="1" ht="12.75" x14ac:dyDescent="0.2">
      <c r="A87" s="30"/>
      <c r="B87" s="60"/>
      <c r="C87" s="61"/>
      <c r="D87" s="39"/>
      <c r="E87" s="110"/>
      <c r="F87" s="173"/>
    </row>
    <row r="88" spans="1:8" s="47" customFormat="1" ht="12.75" x14ac:dyDescent="0.2">
      <c r="A88" s="30"/>
      <c r="B88" s="60"/>
      <c r="C88" s="61"/>
      <c r="D88" s="39"/>
      <c r="E88" s="110"/>
      <c r="F88" s="173"/>
    </row>
    <row r="89" spans="1:8" s="47" customFormat="1" ht="38.25" x14ac:dyDescent="0.2">
      <c r="A89" s="30" t="s">
        <v>131</v>
      </c>
      <c r="B89" s="60" t="s">
        <v>332</v>
      </c>
      <c r="C89" s="61"/>
      <c r="D89" s="39"/>
      <c r="E89" s="110"/>
      <c r="F89" s="173"/>
    </row>
    <row r="90" spans="1:8" s="47" customFormat="1" ht="14.25" x14ac:dyDescent="0.2">
      <c r="A90" s="30"/>
      <c r="B90" s="60" t="s">
        <v>228</v>
      </c>
      <c r="C90" s="61" t="s">
        <v>3</v>
      </c>
      <c r="D90" s="39">
        <v>90</v>
      </c>
      <c r="E90" s="110"/>
      <c r="F90" s="173"/>
      <c r="G90" s="47">
        <f>16+22+2+8+13+20</f>
        <v>81</v>
      </c>
    </row>
    <row r="91" spans="1:8" s="47" customFormat="1" ht="25.5" x14ac:dyDescent="0.2">
      <c r="A91" s="174" t="s">
        <v>137</v>
      </c>
      <c r="B91" s="170" t="s">
        <v>260</v>
      </c>
      <c r="C91" s="32"/>
      <c r="D91" s="39"/>
      <c r="E91" s="110"/>
      <c r="F91" s="173"/>
    </row>
    <row r="92" spans="1:8" s="47" customFormat="1" ht="12.75" x14ac:dyDescent="0.2">
      <c r="A92" s="174"/>
      <c r="B92" s="170"/>
      <c r="C92" s="32"/>
      <c r="D92" s="39"/>
      <c r="E92" s="110"/>
      <c r="F92" s="173"/>
    </row>
    <row r="93" spans="1:8" s="47" customFormat="1" ht="12.75" x14ac:dyDescent="0.2">
      <c r="A93" s="174"/>
      <c r="B93" s="170" t="s">
        <v>163</v>
      </c>
      <c r="C93" s="32" t="s">
        <v>6</v>
      </c>
      <c r="D93" s="39">
        <v>4</v>
      </c>
      <c r="E93" s="110"/>
      <c r="F93" s="173"/>
    </row>
    <row r="94" spans="1:8" s="47" customFormat="1" ht="12.75" x14ac:dyDescent="0.2">
      <c r="A94" s="174"/>
      <c r="B94" s="170"/>
      <c r="C94" s="32"/>
      <c r="D94" s="39"/>
      <c r="E94" s="110"/>
      <c r="F94" s="173"/>
    </row>
    <row r="95" spans="1:8" s="29" customFormat="1" ht="13.5" thickBot="1" x14ac:dyDescent="0.25">
      <c r="A95" s="30"/>
      <c r="B95" s="31"/>
      <c r="C95" s="32"/>
      <c r="D95" s="33"/>
      <c r="E95" s="34"/>
      <c r="F95" s="34"/>
      <c r="G95" s="28"/>
      <c r="H95" s="28"/>
    </row>
    <row r="96" spans="1:8" s="29" customFormat="1" ht="13.5" thickBot="1" x14ac:dyDescent="0.25">
      <c r="A96" s="62"/>
      <c r="B96" s="63" t="s">
        <v>7</v>
      </c>
      <c r="C96" s="64"/>
      <c r="D96" s="65"/>
      <c r="E96" s="66"/>
      <c r="F96" s="67"/>
      <c r="G96" s="28"/>
      <c r="H96" s="28"/>
    </row>
    <row r="97" spans="1:8" s="29" customFormat="1" ht="12.75" hidden="1" x14ac:dyDescent="0.2">
      <c r="A97" s="30"/>
      <c r="B97" s="31"/>
      <c r="C97" s="32"/>
      <c r="D97" s="33"/>
      <c r="E97" s="34"/>
      <c r="F97" s="34"/>
      <c r="G97" s="28"/>
      <c r="H97" s="28"/>
    </row>
    <row r="98" spans="1:8" s="29" customFormat="1" ht="12.75" hidden="1" x14ac:dyDescent="0.2">
      <c r="A98" s="30"/>
      <c r="B98" s="31"/>
      <c r="C98" s="32"/>
      <c r="D98" s="33"/>
      <c r="E98" s="34"/>
      <c r="F98" s="34"/>
      <c r="G98" s="28"/>
      <c r="H98" s="28"/>
    </row>
    <row r="99" spans="1:8" s="29" customFormat="1" ht="12.75" x14ac:dyDescent="0.2">
      <c r="A99" s="36" t="s">
        <v>23</v>
      </c>
      <c r="B99" s="37" t="s">
        <v>8</v>
      </c>
      <c r="C99" s="32"/>
      <c r="D99" s="33"/>
      <c r="E99" s="34"/>
      <c r="F99" s="34"/>
      <c r="G99" s="28"/>
      <c r="H99" s="28"/>
    </row>
    <row r="100" spans="1:8" s="29" customFormat="1" ht="12.75" x14ac:dyDescent="0.2">
      <c r="A100" s="36"/>
      <c r="B100" s="37"/>
      <c r="C100" s="32"/>
      <c r="D100" s="33"/>
      <c r="E100" s="34"/>
      <c r="F100" s="34"/>
      <c r="G100" s="28"/>
      <c r="H100" s="28"/>
    </row>
    <row r="101" spans="1:8" s="29" customFormat="1" ht="12.75" x14ac:dyDescent="0.2">
      <c r="A101" s="36"/>
      <c r="B101" s="37"/>
      <c r="C101" s="32"/>
      <c r="D101" s="33"/>
      <c r="E101" s="34"/>
      <c r="F101" s="34"/>
      <c r="G101" s="28"/>
      <c r="H101" s="28"/>
    </row>
    <row r="102" spans="1:8" s="29" customFormat="1" ht="140.25" x14ac:dyDescent="0.2">
      <c r="A102" s="30" t="s">
        <v>9</v>
      </c>
      <c r="B102" s="31" t="s">
        <v>365</v>
      </c>
      <c r="C102" s="32"/>
      <c r="D102" s="33"/>
      <c r="E102" s="34"/>
      <c r="F102" s="34"/>
      <c r="G102" s="28"/>
      <c r="H102" s="28"/>
    </row>
    <row r="103" spans="1:8" s="29" customFormat="1" ht="12.75" x14ac:dyDescent="0.2">
      <c r="A103" s="30"/>
      <c r="B103" s="31"/>
      <c r="C103" s="32"/>
      <c r="D103" s="33"/>
      <c r="E103" s="34"/>
      <c r="F103" s="34"/>
      <c r="G103" s="68"/>
      <c r="H103" s="28"/>
    </row>
    <row r="104" spans="1:8" s="29" customFormat="1" ht="27" x14ac:dyDescent="0.2">
      <c r="A104" s="30"/>
      <c r="B104" s="69" t="s">
        <v>100</v>
      </c>
      <c r="C104" s="32"/>
      <c r="D104" s="33"/>
      <c r="E104" s="34"/>
      <c r="F104" s="34"/>
      <c r="G104" s="70"/>
      <c r="H104" s="28"/>
    </row>
    <row r="105" spans="1:8" s="29" customFormat="1" ht="14.25" x14ac:dyDescent="0.2">
      <c r="A105" s="30"/>
      <c r="B105" s="69" t="s">
        <v>298</v>
      </c>
      <c r="C105" s="32"/>
      <c r="D105" s="33"/>
      <c r="E105" s="34"/>
      <c r="F105" s="34"/>
      <c r="G105" s="68">
        <f>20*1.8+10*2.5+12*1.2+4.3*1.75*4</f>
        <v>105.5</v>
      </c>
      <c r="H105" s="71"/>
    </row>
    <row r="106" spans="1:8" s="29" customFormat="1" ht="14.25" x14ac:dyDescent="0.2">
      <c r="A106" s="30"/>
      <c r="B106" s="31" t="s">
        <v>229</v>
      </c>
      <c r="C106" s="32" t="s">
        <v>99</v>
      </c>
      <c r="D106" s="33">
        <v>33</v>
      </c>
      <c r="E106" s="34"/>
      <c r="F106" s="34"/>
      <c r="G106" s="72"/>
      <c r="H106" s="28"/>
    </row>
    <row r="107" spans="1:8" s="29" customFormat="1" ht="14.25" x14ac:dyDescent="0.2">
      <c r="A107" s="30"/>
      <c r="B107" s="31" t="s">
        <v>230</v>
      </c>
      <c r="C107" s="32" t="s">
        <v>99</v>
      </c>
      <c r="D107" s="33">
        <v>77</v>
      </c>
      <c r="E107" s="34"/>
      <c r="F107" s="34"/>
      <c r="G107" s="72"/>
      <c r="H107" s="28"/>
    </row>
    <row r="108" spans="1:8" s="29" customFormat="1" ht="12.75" x14ac:dyDescent="0.2">
      <c r="A108" s="30"/>
      <c r="B108" s="31"/>
      <c r="C108" s="32"/>
      <c r="D108" s="33"/>
      <c r="E108" s="34"/>
      <c r="F108" s="34"/>
      <c r="G108" s="72"/>
      <c r="H108" s="28"/>
    </row>
    <row r="109" spans="1:8" s="29" customFormat="1" ht="12.75" x14ac:dyDescent="0.2">
      <c r="A109" s="30"/>
      <c r="B109" s="31"/>
      <c r="C109" s="32"/>
      <c r="D109" s="33"/>
      <c r="E109" s="34"/>
      <c r="F109" s="34"/>
      <c r="G109" s="72"/>
      <c r="H109" s="28"/>
    </row>
    <row r="110" spans="1:8" s="29" customFormat="1" ht="25.5" x14ac:dyDescent="0.2">
      <c r="A110" s="30" t="s">
        <v>44</v>
      </c>
      <c r="B110" s="31" t="s">
        <v>231</v>
      </c>
      <c r="C110" s="32"/>
      <c r="D110" s="33"/>
      <c r="E110" s="34"/>
      <c r="F110" s="34"/>
      <c r="G110" s="28"/>
      <c r="H110" s="28"/>
    </row>
    <row r="111" spans="1:8" s="29" customFormat="1" ht="12.75" x14ac:dyDescent="0.2">
      <c r="A111" s="30"/>
      <c r="B111" s="40"/>
      <c r="C111" s="32"/>
      <c r="D111" s="33"/>
      <c r="E111" s="34"/>
      <c r="F111" s="34"/>
      <c r="G111" s="28"/>
      <c r="H111" s="28"/>
    </row>
    <row r="112" spans="1:8" s="29" customFormat="1" ht="27" x14ac:dyDescent="0.2">
      <c r="A112" s="30"/>
      <c r="B112" s="31" t="s">
        <v>101</v>
      </c>
      <c r="C112" s="32" t="s">
        <v>99</v>
      </c>
      <c r="D112" s="33">
        <v>2</v>
      </c>
      <c r="H112" s="28"/>
    </row>
    <row r="113" spans="1:8" s="29" customFormat="1" ht="12.75" x14ac:dyDescent="0.2">
      <c r="A113" s="30"/>
      <c r="B113" s="31"/>
      <c r="C113" s="32"/>
      <c r="D113" s="33"/>
      <c r="E113" s="34"/>
      <c r="F113" s="34"/>
      <c r="G113" s="28"/>
      <c r="H113" s="28"/>
    </row>
    <row r="114" spans="1:8" s="29" customFormat="1" ht="12.75" x14ac:dyDescent="0.2">
      <c r="A114" s="30"/>
      <c r="B114" s="31"/>
      <c r="C114" s="32"/>
      <c r="D114" s="33"/>
      <c r="E114" s="34"/>
      <c r="F114" s="34"/>
      <c r="G114" s="28"/>
      <c r="H114" s="28"/>
    </row>
    <row r="115" spans="1:8" s="29" customFormat="1" ht="76.5" x14ac:dyDescent="0.2">
      <c r="A115" s="30" t="s">
        <v>10</v>
      </c>
      <c r="B115" s="31" t="s">
        <v>232</v>
      </c>
      <c r="C115" s="32"/>
      <c r="D115" s="33"/>
      <c r="E115" s="34"/>
      <c r="F115" s="34"/>
      <c r="G115" s="28"/>
      <c r="H115" s="28"/>
    </row>
    <row r="116" spans="1:8" s="29" customFormat="1" ht="12.75" x14ac:dyDescent="0.2">
      <c r="A116" s="30"/>
      <c r="B116" s="35"/>
      <c r="C116" s="32"/>
      <c r="D116" s="33"/>
      <c r="E116" s="34"/>
      <c r="F116" s="34"/>
      <c r="G116" s="28"/>
      <c r="H116" s="28"/>
    </row>
    <row r="117" spans="1:8" s="29" customFormat="1" ht="14.25" x14ac:dyDescent="0.2">
      <c r="A117" s="30"/>
      <c r="B117" s="31" t="s">
        <v>102</v>
      </c>
      <c r="C117" s="32" t="s">
        <v>103</v>
      </c>
      <c r="D117" s="33">
        <v>95</v>
      </c>
      <c r="E117" s="34"/>
      <c r="F117" s="34"/>
      <c r="G117" s="28">
        <f>30*1.9+12*1.4+4*3*1.4</f>
        <v>90.6</v>
      </c>
      <c r="H117" s="28"/>
    </row>
    <row r="118" spans="1:8" s="29" customFormat="1" ht="12.75" x14ac:dyDescent="0.2">
      <c r="A118" s="30"/>
      <c r="B118" s="31"/>
      <c r="C118" s="32"/>
      <c r="D118" s="33"/>
      <c r="E118" s="34"/>
      <c r="F118" s="34"/>
      <c r="G118" s="28"/>
      <c r="H118" s="28"/>
    </row>
    <row r="119" spans="1:8" s="29" customFormat="1" ht="12.75" x14ac:dyDescent="0.2">
      <c r="A119" s="30"/>
      <c r="B119" s="31"/>
      <c r="C119" s="32"/>
      <c r="D119" s="33"/>
      <c r="E119" s="34"/>
      <c r="F119" s="34"/>
      <c r="G119" s="28"/>
      <c r="H119" s="28"/>
    </row>
    <row r="120" spans="1:8" s="29" customFormat="1" ht="66" customHeight="1" x14ac:dyDescent="0.2">
      <c r="A120" s="30" t="s">
        <v>11</v>
      </c>
      <c r="B120" s="31" t="s">
        <v>233</v>
      </c>
      <c r="C120" s="32"/>
      <c r="D120" s="33"/>
      <c r="E120" s="34"/>
      <c r="F120" s="34"/>
      <c r="G120" s="28"/>
      <c r="H120" s="28"/>
    </row>
    <row r="121" spans="1:8" s="29" customFormat="1" ht="12.75" x14ac:dyDescent="0.2">
      <c r="A121" s="30"/>
      <c r="B121" s="31"/>
      <c r="C121" s="32"/>
      <c r="D121" s="33"/>
      <c r="E121" s="34"/>
      <c r="F121" s="34"/>
      <c r="G121" s="28"/>
      <c r="H121" s="28"/>
    </row>
    <row r="122" spans="1:8" s="29" customFormat="1" ht="14.25" x14ac:dyDescent="0.2">
      <c r="A122" s="30"/>
      <c r="B122" s="31" t="s">
        <v>104</v>
      </c>
      <c r="C122" s="32" t="s">
        <v>99</v>
      </c>
      <c r="D122" s="33">
        <v>6</v>
      </c>
      <c r="E122" s="34"/>
      <c r="F122" s="34"/>
      <c r="G122" s="28">
        <f>0.1*(30*1.1+12*1.4+4*1.6*1.4)</f>
        <v>5.8760000000000003</v>
      </c>
      <c r="H122" s="28"/>
    </row>
    <row r="123" spans="1:8" s="29" customFormat="1" ht="12.75" x14ac:dyDescent="0.2">
      <c r="A123" s="30"/>
      <c r="B123" s="31"/>
      <c r="C123" s="32"/>
      <c r="D123" s="33"/>
      <c r="E123" s="34"/>
      <c r="F123" s="34"/>
      <c r="G123" s="28"/>
      <c r="H123" s="28"/>
    </row>
    <row r="124" spans="1:8" s="29" customFormat="1" ht="12.75" x14ac:dyDescent="0.2">
      <c r="A124" s="30"/>
      <c r="B124" s="31"/>
      <c r="C124" s="32"/>
      <c r="D124" s="33"/>
      <c r="E124" s="34"/>
      <c r="F124" s="34"/>
      <c r="G124" s="28"/>
      <c r="H124" s="28"/>
    </row>
    <row r="125" spans="1:8" s="29" customFormat="1" ht="89.25" x14ac:dyDescent="0.2">
      <c r="A125" s="30" t="s">
        <v>165</v>
      </c>
      <c r="B125" s="31" t="s">
        <v>234</v>
      </c>
      <c r="C125" s="32"/>
      <c r="D125" s="33"/>
      <c r="E125" s="34"/>
      <c r="F125" s="34"/>
      <c r="G125" s="28"/>
      <c r="H125" s="28"/>
    </row>
    <row r="126" spans="1:8" s="29" customFormat="1" ht="12.75" x14ac:dyDescent="0.2">
      <c r="A126" s="30"/>
      <c r="B126" s="31"/>
      <c r="C126" s="32"/>
      <c r="D126" s="33"/>
      <c r="E126" s="34"/>
      <c r="F126" s="34"/>
      <c r="G126" s="28"/>
      <c r="H126" s="28"/>
    </row>
    <row r="127" spans="1:8" s="29" customFormat="1" ht="14.25" x14ac:dyDescent="0.2">
      <c r="A127" s="30"/>
      <c r="B127" s="31" t="s">
        <v>105</v>
      </c>
      <c r="C127" s="32" t="s">
        <v>99</v>
      </c>
      <c r="D127" s="33">
        <v>17</v>
      </c>
      <c r="E127" s="34"/>
      <c r="F127" s="34"/>
      <c r="G127" s="28">
        <f>28*0.6</f>
        <v>16.8</v>
      </c>
      <c r="H127" s="28"/>
    </row>
    <row r="128" spans="1:8" s="29" customFormat="1" ht="12.75" x14ac:dyDescent="0.2">
      <c r="A128" s="30"/>
      <c r="B128" s="31"/>
      <c r="C128" s="92"/>
      <c r="D128" s="33"/>
      <c r="E128" s="34"/>
      <c r="F128" s="34"/>
      <c r="G128" s="28"/>
      <c r="H128" s="28"/>
    </row>
    <row r="129" spans="1:8" s="29" customFormat="1" ht="127.5" x14ac:dyDescent="0.2">
      <c r="A129" s="30" t="s">
        <v>77</v>
      </c>
      <c r="B129" s="31" t="s">
        <v>235</v>
      </c>
      <c r="C129" s="141"/>
      <c r="D129" s="33"/>
      <c r="E129" s="34"/>
      <c r="F129" s="34"/>
      <c r="G129" s="28"/>
      <c r="H129" s="28"/>
    </row>
    <row r="130" spans="1:8" s="29" customFormat="1" ht="12.75" x14ac:dyDescent="0.2">
      <c r="A130" s="30"/>
      <c r="B130" s="31"/>
      <c r="C130" s="143"/>
      <c r="D130" s="33"/>
      <c r="E130" s="34"/>
      <c r="F130" s="34"/>
      <c r="G130" s="28"/>
      <c r="H130" s="28"/>
    </row>
    <row r="131" spans="1:8" s="29" customFormat="1" ht="14.25" x14ac:dyDescent="0.2">
      <c r="A131" s="30"/>
      <c r="B131" s="31" t="s">
        <v>106</v>
      </c>
      <c r="C131" s="143"/>
      <c r="D131" s="33"/>
      <c r="E131" s="34"/>
      <c r="F131" s="34"/>
      <c r="G131" s="28"/>
      <c r="H131" s="28"/>
    </row>
    <row r="132" spans="1:8" s="29" customFormat="1" ht="14.25" x14ac:dyDescent="0.2">
      <c r="A132" s="30"/>
      <c r="B132" s="40" t="s">
        <v>236</v>
      </c>
      <c r="C132" s="143" t="s">
        <v>99</v>
      </c>
      <c r="D132" s="33">
        <v>20</v>
      </c>
      <c r="E132" s="34"/>
      <c r="F132" s="34"/>
      <c r="G132" s="28">
        <f>8*0.4+12*0.1+4*(0.6*2*2.2+0.8*0.9*0.3+1*0.2*2+0.8*0.16)</f>
        <v>17.936</v>
      </c>
      <c r="H132" s="28"/>
    </row>
    <row r="133" spans="1:8" s="29" customFormat="1" ht="14.25" x14ac:dyDescent="0.2">
      <c r="A133" s="30"/>
      <c r="B133" s="40" t="s">
        <v>237</v>
      </c>
      <c r="C133" s="143" t="s">
        <v>99</v>
      </c>
      <c r="D133" s="33">
        <v>14</v>
      </c>
      <c r="E133" s="34"/>
      <c r="F133" s="34"/>
      <c r="G133" s="28">
        <f>22*0.2+42*0.2</f>
        <v>12.8</v>
      </c>
      <c r="H133" s="28"/>
    </row>
    <row r="134" spans="1:8" s="29" customFormat="1" ht="12.75" x14ac:dyDescent="0.2">
      <c r="A134" s="30"/>
      <c r="B134" s="31"/>
      <c r="C134" s="143"/>
      <c r="D134" s="33"/>
      <c r="E134" s="34"/>
      <c r="F134" s="34"/>
      <c r="G134" s="28"/>
      <c r="H134" s="28"/>
    </row>
    <row r="135" spans="1:8" s="29" customFormat="1" ht="12.75" x14ac:dyDescent="0.2">
      <c r="A135" s="30"/>
      <c r="B135" s="31"/>
      <c r="C135" s="143"/>
      <c r="D135" s="33"/>
      <c r="E135" s="34"/>
      <c r="F135" s="34"/>
      <c r="G135" s="28"/>
      <c r="H135" s="28"/>
    </row>
    <row r="136" spans="1:8" s="29" customFormat="1" ht="89.25" x14ac:dyDescent="0.2">
      <c r="A136" s="30" t="s">
        <v>0</v>
      </c>
      <c r="B136" s="31" t="s">
        <v>168</v>
      </c>
      <c r="C136" s="143"/>
      <c r="D136" s="33"/>
      <c r="E136" s="34"/>
      <c r="F136" s="34"/>
      <c r="G136" s="28"/>
      <c r="H136" s="28"/>
    </row>
    <row r="137" spans="1:8" s="29" customFormat="1" ht="12.75" x14ac:dyDescent="0.2">
      <c r="A137" s="30"/>
      <c r="B137" s="31"/>
      <c r="C137" s="143"/>
      <c r="D137" s="33"/>
      <c r="E137" s="34"/>
      <c r="F137" s="34"/>
      <c r="G137" s="28"/>
      <c r="H137" s="28"/>
    </row>
    <row r="138" spans="1:8" s="29" customFormat="1" ht="14.25" x14ac:dyDescent="0.2">
      <c r="A138" s="30"/>
      <c r="B138" s="31" t="s">
        <v>106</v>
      </c>
      <c r="C138" s="143" t="s">
        <v>99</v>
      </c>
      <c r="D138" s="33">
        <v>3</v>
      </c>
      <c r="E138" s="34"/>
      <c r="F138" s="34"/>
      <c r="G138" s="28">
        <f>8*0.21+12*0.1</f>
        <v>2.88</v>
      </c>
      <c r="H138" s="28"/>
    </row>
    <row r="139" spans="1:8" s="29" customFormat="1" ht="12.75" x14ac:dyDescent="0.2">
      <c r="A139" s="30"/>
      <c r="B139" s="31"/>
      <c r="C139" s="143"/>
      <c r="D139" s="33"/>
      <c r="E139" s="34"/>
      <c r="F139" s="34"/>
      <c r="G139" s="28"/>
      <c r="H139" s="28"/>
    </row>
    <row r="140" spans="1:8" s="29" customFormat="1" ht="12.75" x14ac:dyDescent="0.2">
      <c r="A140" s="30"/>
      <c r="B140" s="31"/>
      <c r="C140" s="143"/>
      <c r="D140" s="33"/>
      <c r="E140" s="34"/>
      <c r="F140" s="34"/>
      <c r="G140" s="28"/>
      <c r="H140" s="28"/>
    </row>
    <row r="141" spans="1:8" s="29" customFormat="1" ht="51" x14ac:dyDescent="0.2">
      <c r="A141" s="30" t="s">
        <v>167</v>
      </c>
      <c r="B141" s="31" t="s">
        <v>170</v>
      </c>
      <c r="C141" s="143"/>
      <c r="D141" s="33"/>
      <c r="E141" s="34"/>
      <c r="F141" s="34"/>
      <c r="G141" s="28"/>
      <c r="H141" s="28"/>
    </row>
    <row r="142" spans="1:8" s="29" customFormat="1" ht="12.75" x14ac:dyDescent="0.2">
      <c r="A142" s="30"/>
      <c r="B142" s="31"/>
      <c r="C142" s="143"/>
      <c r="D142" s="33"/>
      <c r="E142" s="34"/>
      <c r="F142" s="34"/>
      <c r="G142" s="28"/>
      <c r="H142" s="28"/>
    </row>
    <row r="143" spans="1:8" s="29" customFormat="1" ht="14.25" x14ac:dyDescent="0.2">
      <c r="A143" s="30"/>
      <c r="B143" s="31" t="s">
        <v>106</v>
      </c>
      <c r="C143" s="143" t="s">
        <v>99</v>
      </c>
      <c r="D143" s="33">
        <v>0.8</v>
      </c>
      <c r="E143" s="34"/>
      <c r="F143" s="34"/>
      <c r="G143" s="28">
        <f>(8*1.1+12*0.5)*0.04</f>
        <v>0.59200000000000008</v>
      </c>
      <c r="H143" s="28"/>
    </row>
    <row r="144" spans="1:8" s="29" customFormat="1" ht="12.75" x14ac:dyDescent="0.2">
      <c r="A144" s="30"/>
      <c r="B144" s="31"/>
      <c r="C144" s="143"/>
      <c r="D144" s="33"/>
      <c r="E144" s="34"/>
      <c r="F144" s="34"/>
      <c r="G144" s="28"/>
      <c r="H144" s="28"/>
    </row>
    <row r="145" spans="1:8" s="29" customFormat="1" ht="12.75" x14ac:dyDescent="0.2">
      <c r="A145" s="30"/>
      <c r="B145" s="31"/>
      <c r="C145" s="143"/>
      <c r="D145" s="33"/>
      <c r="E145" s="34"/>
      <c r="F145" s="34"/>
      <c r="G145" s="28"/>
      <c r="H145" s="28"/>
    </row>
    <row r="146" spans="1:8" s="29" customFormat="1" ht="51" x14ac:dyDescent="0.2">
      <c r="A146" s="30" t="s">
        <v>169</v>
      </c>
      <c r="B146" s="31" t="s">
        <v>227</v>
      </c>
      <c r="C146" s="32"/>
      <c r="D146" s="33"/>
      <c r="E146" s="34"/>
      <c r="F146" s="34"/>
      <c r="G146" s="28"/>
      <c r="H146" s="28"/>
    </row>
    <row r="147" spans="1:8" s="29" customFormat="1" ht="12.75" x14ac:dyDescent="0.2">
      <c r="A147" s="30"/>
      <c r="B147" s="40"/>
      <c r="C147" s="32"/>
      <c r="D147" s="33"/>
      <c r="E147" s="34"/>
      <c r="F147" s="34"/>
      <c r="G147" s="76"/>
      <c r="H147" s="28"/>
    </row>
    <row r="148" spans="1:8" s="29" customFormat="1" ht="27" x14ac:dyDescent="0.2">
      <c r="A148" s="30"/>
      <c r="B148" s="31" t="s">
        <v>107</v>
      </c>
      <c r="C148" s="32" t="s">
        <v>99</v>
      </c>
      <c r="D148" s="33">
        <v>112</v>
      </c>
      <c r="E148" s="34"/>
      <c r="F148" s="34"/>
      <c r="G148" s="76">
        <f>D106+D107+D112</f>
        <v>112</v>
      </c>
      <c r="H148" s="28"/>
    </row>
    <row r="149" spans="1:8" s="29" customFormat="1" ht="12.75" x14ac:dyDescent="0.2">
      <c r="A149" s="30"/>
      <c r="B149" s="31"/>
      <c r="C149" s="32"/>
      <c r="D149" s="33"/>
      <c r="E149" s="34"/>
      <c r="F149" s="34"/>
      <c r="G149" s="28"/>
      <c r="H149" s="28"/>
    </row>
    <row r="150" spans="1:8" s="29" customFormat="1" ht="13.5" thickBot="1" x14ac:dyDescent="0.25">
      <c r="A150" s="30"/>
      <c r="B150" s="31"/>
      <c r="C150" s="32"/>
      <c r="D150" s="33"/>
      <c r="E150" s="34"/>
      <c r="F150" s="34"/>
      <c r="G150" s="28"/>
      <c r="H150" s="28"/>
    </row>
    <row r="151" spans="1:8" s="29" customFormat="1" ht="13.5" thickBot="1" x14ac:dyDescent="0.25">
      <c r="A151" s="62"/>
      <c r="B151" s="63" t="s">
        <v>12</v>
      </c>
      <c r="C151" s="64"/>
      <c r="D151" s="65"/>
      <c r="E151" s="66"/>
      <c r="F151" s="67"/>
      <c r="G151" s="28"/>
      <c r="H151" s="28"/>
    </row>
    <row r="152" spans="1:8" s="29" customFormat="1" ht="12.75" x14ac:dyDescent="0.2">
      <c r="A152" s="30"/>
      <c r="B152" s="31"/>
      <c r="C152" s="32"/>
      <c r="D152" s="33"/>
      <c r="E152" s="34"/>
      <c r="F152" s="34"/>
      <c r="G152" s="28"/>
      <c r="H152" s="28"/>
    </row>
    <row r="153" spans="1:8" s="29" customFormat="1" ht="12.75" x14ac:dyDescent="0.2">
      <c r="A153" s="30"/>
      <c r="B153" s="31"/>
      <c r="C153" s="32"/>
      <c r="D153" s="33"/>
      <c r="E153" s="34"/>
      <c r="F153" s="34"/>
      <c r="G153" s="28"/>
      <c r="H153" s="28"/>
    </row>
    <row r="154" spans="1:8" s="29" customFormat="1" ht="12.75" x14ac:dyDescent="0.2">
      <c r="A154" s="36" t="s">
        <v>24</v>
      </c>
      <c r="B154" s="37" t="s">
        <v>13</v>
      </c>
      <c r="C154" s="32"/>
      <c r="D154" s="33"/>
      <c r="E154" s="34"/>
      <c r="F154" s="34"/>
      <c r="G154" s="28"/>
      <c r="H154" s="28"/>
    </row>
    <row r="155" spans="1:8" s="29" customFormat="1" ht="38.25" x14ac:dyDescent="0.2">
      <c r="A155" s="36"/>
      <c r="B155" s="37" t="s">
        <v>348</v>
      </c>
      <c r="C155" s="32"/>
      <c r="D155" s="33"/>
      <c r="E155" s="34"/>
      <c r="F155" s="34"/>
      <c r="G155" s="28"/>
      <c r="H155" s="28"/>
    </row>
    <row r="156" spans="1:8" s="29" customFormat="1" ht="12.75" x14ac:dyDescent="0.2">
      <c r="A156" s="36"/>
      <c r="B156" s="37"/>
      <c r="C156" s="32"/>
      <c r="D156" s="33"/>
      <c r="E156" s="34"/>
      <c r="F156" s="34"/>
      <c r="G156" s="28"/>
      <c r="H156" s="28"/>
    </row>
    <row r="157" spans="1:8" s="29" customFormat="1" ht="89.25" x14ac:dyDescent="0.2">
      <c r="A157" s="30" t="s">
        <v>14</v>
      </c>
      <c r="B157" s="31" t="s">
        <v>240</v>
      </c>
      <c r="C157" s="32"/>
      <c r="D157" s="33"/>
      <c r="E157" s="34"/>
      <c r="F157" s="34"/>
      <c r="G157" s="28"/>
      <c r="H157" s="28"/>
    </row>
    <row r="158" spans="1:8" s="29" customFormat="1" ht="12.75" x14ac:dyDescent="0.2">
      <c r="A158" s="30"/>
      <c r="B158" s="37"/>
      <c r="C158" s="32"/>
      <c r="D158" s="33"/>
      <c r="E158" s="34"/>
      <c r="F158" s="34"/>
      <c r="G158" s="28"/>
      <c r="H158" s="28"/>
    </row>
    <row r="159" spans="1:8" s="29" customFormat="1" ht="14.25" x14ac:dyDescent="0.2">
      <c r="A159" s="30"/>
      <c r="B159" s="31" t="s">
        <v>108</v>
      </c>
      <c r="C159" s="32" t="s">
        <v>99</v>
      </c>
      <c r="D159" s="33">
        <v>1</v>
      </c>
      <c r="E159" s="34"/>
      <c r="F159" s="34"/>
      <c r="G159" s="28">
        <f>0.15*(1.3*1.3+1.3*1+1.35*1.7)</f>
        <v>0.79274999999999995</v>
      </c>
      <c r="H159" s="28"/>
    </row>
    <row r="160" spans="1:8" s="29" customFormat="1" ht="12.75" x14ac:dyDescent="0.2">
      <c r="A160" s="30"/>
      <c r="B160" s="31"/>
      <c r="C160" s="32"/>
      <c r="D160" s="33"/>
      <c r="E160" s="34"/>
      <c r="F160" s="34"/>
      <c r="G160" s="28"/>
      <c r="H160" s="28"/>
    </row>
    <row r="161" spans="1:8" s="29" customFormat="1" ht="12.75" x14ac:dyDescent="0.2">
      <c r="A161" s="30"/>
      <c r="B161" s="31"/>
      <c r="C161" s="32"/>
      <c r="D161" s="33"/>
      <c r="E161" s="34"/>
      <c r="F161" s="34"/>
      <c r="G161" s="28"/>
      <c r="H161" s="28"/>
    </row>
    <row r="162" spans="1:8" s="29" customFormat="1" ht="38.25" x14ac:dyDescent="0.2">
      <c r="A162" s="30" t="s">
        <v>15</v>
      </c>
      <c r="B162" s="31" t="s">
        <v>175</v>
      </c>
      <c r="C162" s="32"/>
      <c r="D162" s="33"/>
      <c r="E162" s="34"/>
      <c r="F162" s="34"/>
      <c r="G162" s="28"/>
      <c r="H162" s="28"/>
    </row>
    <row r="163" spans="1:8" s="29" customFormat="1" ht="12.75" x14ac:dyDescent="0.2">
      <c r="A163" s="30"/>
      <c r="B163" s="31"/>
      <c r="C163" s="32"/>
      <c r="D163" s="33"/>
      <c r="E163" s="34"/>
      <c r="F163" s="34"/>
      <c r="G163" s="28"/>
      <c r="H163" s="28"/>
    </row>
    <row r="164" spans="1:8" s="29" customFormat="1" ht="14.25" x14ac:dyDescent="0.2">
      <c r="A164" s="30"/>
      <c r="B164" s="144" t="s">
        <v>174</v>
      </c>
      <c r="C164" s="32" t="s">
        <v>99</v>
      </c>
      <c r="D164" s="33">
        <v>6.5</v>
      </c>
      <c r="E164" s="34"/>
      <c r="F164" s="34"/>
      <c r="G164" s="28">
        <f>1.3*41*0.1+4*1.6*1.4*0.1</f>
        <v>6.2260000000000009</v>
      </c>
      <c r="H164" s="28"/>
    </row>
    <row r="165" spans="1:8" s="29" customFormat="1" ht="12.75" x14ac:dyDescent="0.2">
      <c r="A165" s="30"/>
      <c r="B165" s="144"/>
      <c r="C165" s="32"/>
      <c r="D165" s="33"/>
      <c r="E165" s="34"/>
      <c r="F165" s="34"/>
      <c r="G165" s="28"/>
      <c r="H165" s="28"/>
    </row>
    <row r="166" spans="1:8" s="29" customFormat="1" ht="12.75" x14ac:dyDescent="0.2">
      <c r="A166" s="30"/>
      <c r="B166" s="144"/>
      <c r="C166" s="32"/>
      <c r="D166" s="33"/>
      <c r="E166" s="34"/>
      <c r="F166" s="34"/>
      <c r="G166" s="28"/>
      <c r="H166" s="28"/>
    </row>
    <row r="167" spans="1:8" s="29" customFormat="1" ht="130.5" customHeight="1" x14ac:dyDescent="0.2">
      <c r="A167" s="30" t="s">
        <v>33</v>
      </c>
      <c r="B167" s="31" t="s">
        <v>257</v>
      </c>
      <c r="C167" s="32"/>
      <c r="D167" s="33"/>
      <c r="E167" s="34"/>
      <c r="F167" s="34"/>
      <c r="G167" s="28"/>
      <c r="H167" s="28"/>
    </row>
    <row r="168" spans="1:8" s="29" customFormat="1" ht="12.75" x14ac:dyDescent="0.2">
      <c r="A168" s="30"/>
      <c r="B168" s="144"/>
      <c r="C168" s="32"/>
      <c r="D168" s="33"/>
      <c r="E168" s="34"/>
      <c r="F168" s="34"/>
      <c r="G168" s="28"/>
      <c r="H168" s="28"/>
    </row>
    <row r="169" spans="1:8" s="29" customFormat="1" ht="14.25" x14ac:dyDescent="0.2">
      <c r="A169" s="30"/>
      <c r="B169" s="144" t="s">
        <v>109</v>
      </c>
      <c r="C169" s="32" t="s">
        <v>99</v>
      </c>
      <c r="D169" s="33">
        <v>15</v>
      </c>
      <c r="E169" s="34"/>
      <c r="F169" s="34"/>
      <c r="G169" s="28">
        <f>(2*((0.7*2+0.4*2)*1+0.7*0.7)*0.15)+(0.25*0.4+2*27.35*0.5+2*1.1*1.57+0.94*0.4+1.15*0.4+2*12.15*0.19+0.15*0.4)*0.2+41*0.8*0.2</f>
        <v>14.650400000000005</v>
      </c>
      <c r="H169" s="28"/>
    </row>
    <row r="170" spans="1:8" s="29" customFormat="1" ht="12.75" x14ac:dyDescent="0.2">
      <c r="A170" s="30"/>
      <c r="B170" s="144"/>
      <c r="C170" s="32"/>
      <c r="D170" s="33"/>
      <c r="E170" s="34"/>
      <c r="F170" s="34"/>
      <c r="G170" s="28"/>
      <c r="H170" s="28"/>
    </row>
    <row r="171" spans="1:8" s="29" customFormat="1" ht="12.75" x14ac:dyDescent="0.2">
      <c r="A171" s="30"/>
      <c r="B171" s="144"/>
      <c r="C171" s="32"/>
      <c r="D171" s="33"/>
      <c r="E171" s="34"/>
      <c r="F171" s="34"/>
      <c r="G171" s="28"/>
      <c r="H171" s="28"/>
    </row>
    <row r="172" spans="1:8" s="29" customFormat="1" ht="118.5" customHeight="1" x14ac:dyDescent="0.2">
      <c r="A172" s="30" t="s">
        <v>50</v>
      </c>
      <c r="B172" s="144" t="s">
        <v>366</v>
      </c>
      <c r="C172" s="32"/>
      <c r="D172" s="33"/>
      <c r="E172" s="34"/>
      <c r="F172" s="34"/>
      <c r="G172" s="28"/>
      <c r="H172" s="28"/>
    </row>
    <row r="173" spans="1:8" s="29" customFormat="1" ht="12.75" x14ac:dyDescent="0.2">
      <c r="A173" s="30"/>
      <c r="B173" s="144"/>
      <c r="C173" s="32"/>
      <c r="D173" s="33"/>
      <c r="E173" s="34"/>
      <c r="F173" s="34"/>
      <c r="G173" s="28"/>
      <c r="H173" s="28"/>
    </row>
    <row r="174" spans="1:8" s="29" customFormat="1" ht="14.25" x14ac:dyDescent="0.2">
      <c r="A174" s="30"/>
      <c r="B174" s="31" t="s">
        <v>109</v>
      </c>
      <c r="C174" s="32" t="s">
        <v>99</v>
      </c>
      <c r="D174" s="33">
        <v>1.2</v>
      </c>
      <c r="E174" s="34"/>
      <c r="F174" s="34"/>
      <c r="G174" s="28">
        <f>(1.2+0.6)*2*1*0.3</f>
        <v>1.0799999999999998</v>
      </c>
      <c r="H174" s="28"/>
    </row>
    <row r="175" spans="1:8" s="29" customFormat="1" ht="12.75" x14ac:dyDescent="0.2">
      <c r="A175" s="30"/>
      <c r="B175" s="144"/>
      <c r="C175" s="32"/>
      <c r="D175" s="33"/>
      <c r="E175" s="34"/>
      <c r="F175" s="34"/>
      <c r="G175" s="28"/>
      <c r="H175" s="28"/>
    </row>
    <row r="176" spans="1:8" s="29" customFormat="1" ht="12.75" x14ac:dyDescent="0.2">
      <c r="A176" s="30"/>
      <c r="B176" s="144"/>
      <c r="C176" s="32"/>
      <c r="D176" s="33"/>
      <c r="E176" s="34"/>
      <c r="F176" s="34"/>
      <c r="G176" s="28"/>
      <c r="H176" s="28"/>
    </row>
    <row r="177" spans="1:8" s="29" customFormat="1" ht="51" x14ac:dyDescent="0.2">
      <c r="A177" s="30" t="s">
        <v>51</v>
      </c>
      <c r="B177" s="31" t="s">
        <v>299</v>
      </c>
      <c r="C177" s="32"/>
      <c r="D177" s="33"/>
      <c r="E177" s="34"/>
      <c r="F177" s="34"/>
      <c r="G177" s="28"/>
      <c r="H177" s="28"/>
    </row>
    <row r="178" spans="1:8" s="29" customFormat="1" ht="14.25" x14ac:dyDescent="0.2">
      <c r="A178" s="30"/>
      <c r="B178" s="31" t="s">
        <v>109</v>
      </c>
      <c r="C178" s="32" t="s">
        <v>99</v>
      </c>
      <c r="D178" s="33">
        <v>1.5</v>
      </c>
      <c r="E178" s="34"/>
      <c r="F178" s="34"/>
      <c r="G178" s="28">
        <f>4*0.8*0.17+2*1.2*0.17+0.2*1.8</f>
        <v>1.3120000000000001</v>
      </c>
      <c r="H178" s="28"/>
    </row>
    <row r="179" spans="1:8" s="29" customFormat="1" ht="12.75" x14ac:dyDescent="0.2">
      <c r="A179" s="30"/>
      <c r="B179" s="144"/>
      <c r="C179" s="32"/>
      <c r="D179" s="33"/>
      <c r="E179" s="34"/>
      <c r="F179" s="34"/>
      <c r="G179" s="28"/>
      <c r="H179" s="28"/>
    </row>
    <row r="180" spans="1:8" s="29" customFormat="1" ht="12.75" x14ac:dyDescent="0.2">
      <c r="A180" s="30"/>
      <c r="B180" s="31"/>
      <c r="C180" s="32"/>
      <c r="D180" s="33"/>
      <c r="E180" s="34"/>
      <c r="F180" s="34"/>
      <c r="G180" s="28"/>
      <c r="H180" s="28"/>
    </row>
    <row r="181" spans="1:8" s="29" customFormat="1" ht="51" x14ac:dyDescent="0.2">
      <c r="A181" s="58" t="s">
        <v>45</v>
      </c>
      <c r="B181" s="50" t="s">
        <v>243</v>
      </c>
      <c r="C181" s="32"/>
      <c r="D181" s="33"/>
      <c r="E181" s="34"/>
      <c r="F181" s="34"/>
      <c r="G181" s="28"/>
      <c r="H181" s="28"/>
    </row>
    <row r="182" spans="1:8" s="29" customFormat="1" ht="12.75" x14ac:dyDescent="0.2">
      <c r="A182" s="58"/>
      <c r="B182" s="155"/>
      <c r="C182" s="32"/>
      <c r="D182" s="33"/>
      <c r="E182" s="34"/>
      <c r="F182" s="34"/>
      <c r="G182" s="28"/>
      <c r="H182" s="28"/>
    </row>
    <row r="183" spans="1:8" s="29" customFormat="1" ht="27" x14ac:dyDescent="0.2">
      <c r="A183" s="58"/>
      <c r="B183" s="155" t="s">
        <v>110</v>
      </c>
      <c r="C183" s="32" t="s">
        <v>99</v>
      </c>
      <c r="D183" s="33">
        <v>4.0999999999999996</v>
      </c>
      <c r="E183" s="34"/>
      <c r="F183" s="34"/>
      <c r="G183" s="28">
        <f>(4*(3.5*2+2*2))*0.1-4*0.46*2.04*0.1</f>
        <v>4.0246400000000007</v>
      </c>
      <c r="H183" s="28">
        <f>4*0.46*2.04*0.1</f>
        <v>0.37536000000000003</v>
      </c>
    </row>
    <row r="184" spans="1:8" s="29" customFormat="1" ht="12.75" x14ac:dyDescent="0.2">
      <c r="A184" s="30"/>
      <c r="B184" s="31"/>
      <c r="C184" s="32"/>
      <c r="D184" s="33"/>
      <c r="E184" s="34"/>
      <c r="F184" s="34"/>
      <c r="G184" s="28"/>
      <c r="H184" s="28"/>
    </row>
    <row r="185" spans="1:8" s="29" customFormat="1" ht="90.75" x14ac:dyDescent="0.2">
      <c r="A185" s="30" t="s">
        <v>85</v>
      </c>
      <c r="B185" s="31" t="s">
        <v>176</v>
      </c>
      <c r="C185" s="32"/>
      <c r="D185" s="33"/>
      <c r="E185" s="34"/>
      <c r="F185" s="34"/>
      <c r="G185" s="28"/>
      <c r="H185" s="28"/>
    </row>
    <row r="186" spans="1:8" s="29" customFormat="1" ht="12.75" x14ac:dyDescent="0.2">
      <c r="A186" s="30"/>
      <c r="B186" s="31"/>
      <c r="C186" s="32"/>
      <c r="D186" s="33"/>
      <c r="E186" s="34"/>
      <c r="F186" s="34"/>
      <c r="G186" s="28"/>
      <c r="H186" s="28"/>
    </row>
    <row r="187" spans="1:8" s="29" customFormat="1" ht="25.5" x14ac:dyDescent="0.2">
      <c r="A187" s="30"/>
      <c r="B187" s="145" t="s">
        <v>178</v>
      </c>
      <c r="C187" s="32" t="s">
        <v>3</v>
      </c>
      <c r="D187" s="33">
        <v>2.5</v>
      </c>
      <c r="E187" s="34"/>
      <c r="F187" s="34"/>
      <c r="G187" s="28"/>
      <c r="H187" s="28"/>
    </row>
    <row r="188" spans="1:8" s="29" customFormat="1" ht="12.75" x14ac:dyDescent="0.2">
      <c r="A188" s="30"/>
      <c r="B188" s="145"/>
      <c r="C188" s="32"/>
      <c r="D188" s="33"/>
      <c r="E188" s="34"/>
      <c r="F188" s="34"/>
      <c r="G188" s="28"/>
      <c r="H188" s="28"/>
    </row>
    <row r="189" spans="1:8" s="29" customFormat="1" ht="76.5" x14ac:dyDescent="0.2">
      <c r="A189" s="30" t="s">
        <v>86</v>
      </c>
      <c r="B189" s="31" t="s">
        <v>182</v>
      </c>
      <c r="C189" s="31"/>
      <c r="D189" s="33"/>
      <c r="E189" s="34"/>
      <c r="F189" s="34"/>
      <c r="G189" s="28"/>
      <c r="H189" s="28"/>
    </row>
    <row r="190" spans="1:8" s="29" customFormat="1" ht="12.75" x14ac:dyDescent="0.2">
      <c r="A190" s="30"/>
      <c r="B190" s="31"/>
      <c r="C190" s="31"/>
      <c r="D190" s="33"/>
      <c r="E190" s="34"/>
      <c r="F190" s="34"/>
      <c r="G190" s="28"/>
      <c r="H190" s="28"/>
    </row>
    <row r="191" spans="1:8" s="29" customFormat="1" ht="14.25" x14ac:dyDescent="0.2">
      <c r="A191" s="30"/>
      <c r="B191" s="31" t="s">
        <v>180</v>
      </c>
      <c r="C191" s="178" t="s">
        <v>181</v>
      </c>
      <c r="D191" s="33">
        <v>0.5</v>
      </c>
      <c r="E191" s="34"/>
      <c r="F191" s="34"/>
      <c r="G191" s="28"/>
      <c r="H191" s="28"/>
    </row>
    <row r="192" spans="1:8" s="29" customFormat="1" ht="12.75" x14ac:dyDescent="0.2">
      <c r="A192" s="30"/>
      <c r="B192" s="31"/>
      <c r="C192" s="178"/>
      <c r="D192" s="33"/>
      <c r="E192" s="34"/>
      <c r="F192" s="34"/>
      <c r="G192" s="28"/>
      <c r="H192" s="28"/>
    </row>
    <row r="193" spans="1:10" s="29" customFormat="1" ht="12.75" x14ac:dyDescent="0.2">
      <c r="A193" s="36"/>
      <c r="B193" s="37"/>
      <c r="C193" s="32"/>
      <c r="D193" s="33"/>
      <c r="E193" s="34"/>
      <c r="F193" s="34"/>
      <c r="G193" s="28"/>
      <c r="H193" s="28"/>
    </row>
    <row r="194" spans="1:10" s="29" customFormat="1" ht="25.5" x14ac:dyDescent="0.2">
      <c r="A194" s="58" t="s">
        <v>244</v>
      </c>
      <c r="B194" s="31" t="s">
        <v>184</v>
      </c>
      <c r="C194" s="32"/>
      <c r="D194" s="33"/>
      <c r="E194" s="34"/>
      <c r="F194" s="34"/>
      <c r="G194" s="28"/>
      <c r="H194" s="28"/>
    </row>
    <row r="195" spans="1:10" s="29" customFormat="1" ht="12.75" x14ac:dyDescent="0.2">
      <c r="A195" s="30"/>
      <c r="B195" s="31"/>
      <c r="C195" s="32"/>
      <c r="D195" s="33"/>
      <c r="E195" s="34"/>
      <c r="F195" s="34"/>
      <c r="G195" s="28"/>
      <c r="H195" s="38"/>
      <c r="I195" s="82"/>
      <c r="J195" s="83"/>
    </row>
    <row r="196" spans="1:10" s="29" customFormat="1" ht="12.75" x14ac:dyDescent="0.2">
      <c r="A196" s="30"/>
      <c r="B196" s="31" t="s">
        <v>185</v>
      </c>
      <c r="C196" s="32"/>
      <c r="D196" s="33"/>
      <c r="E196" s="34"/>
      <c r="F196" s="34"/>
      <c r="G196" s="28"/>
      <c r="H196" s="38"/>
      <c r="I196" s="82"/>
    </row>
    <row r="197" spans="1:10" s="29" customFormat="1" ht="12.75" x14ac:dyDescent="0.2">
      <c r="A197" s="30"/>
      <c r="B197" s="31" t="s">
        <v>186</v>
      </c>
      <c r="C197" s="32" t="s">
        <v>16</v>
      </c>
      <c r="D197" s="33">
        <v>725</v>
      </c>
      <c r="E197" s="34"/>
      <c r="F197" s="34"/>
      <c r="G197" s="42">
        <f>521.71+175.35+10.54+12.66</f>
        <v>720.26</v>
      </c>
      <c r="H197" s="80"/>
      <c r="I197" s="84"/>
    </row>
    <row r="198" spans="1:10" s="29" customFormat="1" ht="12.75" x14ac:dyDescent="0.2">
      <c r="A198" s="30"/>
      <c r="B198" s="31" t="s">
        <v>187</v>
      </c>
      <c r="C198" s="32" t="s">
        <v>16</v>
      </c>
      <c r="D198" s="33">
        <v>270</v>
      </c>
      <c r="E198" s="34"/>
      <c r="F198" s="34"/>
      <c r="G198" s="42">
        <f>206.09+54.44+3.49+5.68</f>
        <v>269.7</v>
      </c>
      <c r="H198" s="80"/>
      <c r="I198" s="85"/>
    </row>
    <row r="199" spans="1:10" s="29" customFormat="1" ht="12.75" x14ac:dyDescent="0.2">
      <c r="A199" s="30"/>
      <c r="B199" s="31"/>
      <c r="C199" s="32"/>
      <c r="D199" s="33"/>
      <c r="E199" s="34"/>
      <c r="F199" s="34"/>
      <c r="G199" s="42"/>
      <c r="H199" s="80"/>
      <c r="I199" s="85"/>
    </row>
    <row r="200" spans="1:10" s="29" customFormat="1" ht="13.5" thickBot="1" x14ac:dyDescent="0.25">
      <c r="A200" s="30"/>
      <c r="B200" s="40"/>
      <c r="C200" s="32"/>
      <c r="D200" s="33"/>
      <c r="E200" s="34"/>
      <c r="F200" s="34"/>
      <c r="G200" s="28"/>
      <c r="H200" s="38"/>
      <c r="I200" s="82"/>
    </row>
    <row r="201" spans="1:10" s="29" customFormat="1" ht="26.25" thickBot="1" x14ac:dyDescent="0.25">
      <c r="A201" s="62"/>
      <c r="B201" s="63" t="s">
        <v>17</v>
      </c>
      <c r="C201" s="64"/>
      <c r="D201" s="65"/>
      <c r="E201" s="66"/>
      <c r="F201" s="67"/>
      <c r="G201" s="28"/>
      <c r="H201" s="38"/>
      <c r="I201" s="82"/>
    </row>
    <row r="202" spans="1:10" s="29" customFormat="1" ht="12.75" x14ac:dyDescent="0.2">
      <c r="A202" s="97"/>
      <c r="B202" s="112"/>
      <c r="C202" s="92"/>
      <c r="D202" s="75"/>
      <c r="E202" s="90"/>
      <c r="F202" s="99"/>
      <c r="G202" s="28"/>
      <c r="H202" s="38"/>
      <c r="I202" s="82"/>
    </row>
    <row r="203" spans="1:10" s="29" customFormat="1" ht="12.75" x14ac:dyDescent="0.2">
      <c r="A203" s="97"/>
      <c r="B203" s="112"/>
      <c r="C203" s="92"/>
      <c r="D203" s="75"/>
      <c r="E203" s="90"/>
      <c r="F203" s="99"/>
      <c r="G203" s="28"/>
      <c r="H203" s="38"/>
      <c r="I203" s="82"/>
    </row>
    <row r="204" spans="1:10" s="29" customFormat="1" ht="12.75" x14ac:dyDescent="0.2">
      <c r="A204" s="36" t="s">
        <v>25</v>
      </c>
      <c r="B204" s="37" t="s">
        <v>72</v>
      </c>
      <c r="C204" s="32"/>
      <c r="D204" s="33"/>
      <c r="E204" s="34"/>
      <c r="F204" s="34"/>
      <c r="G204" s="28"/>
      <c r="H204" s="28"/>
    </row>
    <row r="205" spans="1:10" s="29" customFormat="1" ht="12.75" x14ac:dyDescent="0.2">
      <c r="A205" s="30"/>
      <c r="B205" s="31"/>
      <c r="C205" s="32"/>
      <c r="D205" s="33"/>
      <c r="E205" s="34"/>
      <c r="F205" s="34"/>
      <c r="G205" s="28"/>
      <c r="H205" s="28"/>
    </row>
    <row r="206" spans="1:10" s="29" customFormat="1" ht="63.75" x14ac:dyDescent="0.2">
      <c r="A206" s="30" t="s">
        <v>19</v>
      </c>
      <c r="B206" s="31" t="s">
        <v>245</v>
      </c>
      <c r="C206" s="32"/>
      <c r="D206" s="33"/>
      <c r="E206" s="34"/>
      <c r="F206" s="34"/>
      <c r="G206" s="28"/>
      <c r="H206" s="28"/>
    </row>
    <row r="207" spans="1:10" s="29" customFormat="1" ht="12.75" x14ac:dyDescent="0.2">
      <c r="A207" s="30"/>
      <c r="B207" s="31"/>
      <c r="C207" s="32"/>
      <c r="D207" s="33"/>
      <c r="E207" s="34"/>
      <c r="F207" s="34"/>
      <c r="G207" s="28"/>
      <c r="H207" s="28"/>
    </row>
    <row r="208" spans="1:10" s="29" customFormat="1" ht="12.75" x14ac:dyDescent="0.2">
      <c r="A208" s="30"/>
      <c r="B208" s="31" t="s">
        <v>79</v>
      </c>
      <c r="C208" s="32" t="s">
        <v>48</v>
      </c>
      <c r="D208" s="39">
        <v>32</v>
      </c>
      <c r="E208" s="34"/>
      <c r="F208" s="86"/>
      <c r="G208" s="28"/>
      <c r="H208" s="28"/>
      <c r="I208" s="40"/>
    </row>
    <row r="209" spans="1:9" s="29" customFormat="1" ht="12.75" x14ac:dyDescent="0.2">
      <c r="A209" s="30"/>
      <c r="B209" s="31"/>
      <c r="C209" s="32"/>
      <c r="D209" s="33"/>
      <c r="E209" s="34"/>
      <c r="F209" s="34"/>
      <c r="G209" s="28"/>
      <c r="H209" s="28"/>
      <c r="I209" s="40"/>
    </row>
    <row r="210" spans="1:9" s="29" customFormat="1" ht="79.5" customHeight="1" x14ac:dyDescent="0.2">
      <c r="A210" s="174" t="s">
        <v>47</v>
      </c>
      <c r="B210" s="170" t="s">
        <v>367</v>
      </c>
      <c r="C210" s="32"/>
      <c r="D210" s="33"/>
      <c r="E210" s="34"/>
      <c r="F210" s="34"/>
      <c r="G210" s="28"/>
      <c r="H210" s="28"/>
      <c r="I210" s="40"/>
    </row>
    <row r="211" spans="1:9" s="29" customFormat="1" ht="12.75" x14ac:dyDescent="0.2">
      <c r="A211" s="174"/>
      <c r="B211" s="170"/>
      <c r="C211" s="32"/>
      <c r="D211" s="33"/>
      <c r="E211" s="34"/>
      <c r="F211" s="34"/>
      <c r="G211" s="28"/>
      <c r="H211" s="28"/>
      <c r="I211" s="40"/>
    </row>
    <row r="212" spans="1:9" s="29" customFormat="1" ht="14.25" x14ac:dyDescent="0.2">
      <c r="A212" s="30"/>
      <c r="B212" s="31" t="s">
        <v>190</v>
      </c>
      <c r="C212" s="32" t="s">
        <v>132</v>
      </c>
      <c r="D212" s="33">
        <v>14</v>
      </c>
      <c r="E212" s="34"/>
      <c r="F212" s="34"/>
      <c r="G212" s="28"/>
      <c r="H212" s="28"/>
      <c r="I212" s="40"/>
    </row>
    <row r="213" spans="1:9" s="29" customFormat="1" ht="12.75" x14ac:dyDescent="0.2">
      <c r="A213" s="174"/>
      <c r="B213" s="170"/>
      <c r="C213" s="32"/>
      <c r="D213" s="33"/>
      <c r="E213" s="34"/>
      <c r="F213" s="34"/>
      <c r="G213" s="28"/>
      <c r="H213" s="28"/>
      <c r="I213" s="40"/>
    </row>
    <row r="214" spans="1:9" s="29" customFormat="1" ht="89.25" x14ac:dyDescent="0.2">
      <c r="A214" s="174" t="s">
        <v>90</v>
      </c>
      <c r="B214" s="170" t="s">
        <v>368</v>
      </c>
      <c r="C214" s="32"/>
      <c r="D214" s="33"/>
      <c r="E214" s="34"/>
      <c r="F214" s="34"/>
      <c r="G214" s="28"/>
      <c r="H214" s="28"/>
      <c r="I214" s="40"/>
    </row>
    <row r="215" spans="1:9" s="29" customFormat="1" ht="12.75" x14ac:dyDescent="0.2">
      <c r="A215" s="174"/>
      <c r="B215" s="170"/>
      <c r="C215" s="32"/>
      <c r="D215" s="33"/>
      <c r="E215" s="34"/>
      <c r="F215" s="34"/>
      <c r="G215" s="28"/>
      <c r="H215" s="28"/>
      <c r="I215" s="40"/>
    </row>
    <row r="216" spans="1:9" s="29" customFormat="1" ht="14.25" x14ac:dyDescent="0.2">
      <c r="A216" s="30"/>
      <c r="B216" s="31" t="s">
        <v>190</v>
      </c>
      <c r="C216" s="32" t="s">
        <v>132</v>
      </c>
      <c r="D216" s="33">
        <v>6</v>
      </c>
      <c r="E216" s="34"/>
      <c r="F216" s="34"/>
      <c r="G216" s="28"/>
      <c r="H216" s="28"/>
      <c r="I216" s="40"/>
    </row>
    <row r="217" spans="1:9" s="29" customFormat="1" ht="13.5" thickBot="1" x14ac:dyDescent="0.25">
      <c r="A217" s="174"/>
      <c r="B217" s="170"/>
      <c r="C217" s="32"/>
      <c r="D217" s="33"/>
      <c r="E217" s="34"/>
      <c r="F217" s="34"/>
      <c r="G217" s="28"/>
      <c r="H217" s="28"/>
      <c r="I217" s="40"/>
    </row>
    <row r="218" spans="1:9" s="29" customFormat="1" ht="13.5" thickBot="1" x14ac:dyDescent="0.25">
      <c r="A218" s="62"/>
      <c r="B218" s="63" t="s">
        <v>34</v>
      </c>
      <c r="C218" s="64"/>
      <c r="D218" s="65"/>
      <c r="E218" s="66"/>
      <c r="F218" s="67"/>
      <c r="G218" s="28"/>
      <c r="H218" s="38"/>
      <c r="I218" s="82"/>
    </row>
    <row r="219" spans="1:9" s="29" customFormat="1" ht="12.75" x14ac:dyDescent="0.2">
      <c r="A219" s="30"/>
      <c r="B219" s="31"/>
      <c r="C219" s="32"/>
      <c r="D219" s="33"/>
      <c r="E219" s="34"/>
      <c r="F219" s="34"/>
      <c r="G219" s="28"/>
      <c r="H219" s="28"/>
    </row>
    <row r="220" spans="1:9" s="29" customFormat="1" ht="12.75" x14ac:dyDescent="0.2">
      <c r="A220" s="36"/>
      <c r="B220" s="37"/>
      <c r="C220" s="32"/>
      <c r="D220" s="33"/>
      <c r="E220" s="34"/>
      <c r="F220" s="34"/>
      <c r="G220" s="28"/>
      <c r="H220" s="28"/>
    </row>
    <row r="221" spans="1:9" s="29" customFormat="1" ht="12.75" x14ac:dyDescent="0.2">
      <c r="A221" s="36" t="s">
        <v>26</v>
      </c>
      <c r="B221" s="37" t="s">
        <v>18</v>
      </c>
      <c r="C221" s="32"/>
      <c r="D221" s="33"/>
      <c r="E221" s="34"/>
      <c r="F221" s="34"/>
      <c r="G221" s="28"/>
      <c r="H221" s="28"/>
    </row>
    <row r="222" spans="1:9" s="29" customFormat="1" ht="12.75" x14ac:dyDescent="0.2">
      <c r="A222" s="36"/>
      <c r="B222" s="37"/>
      <c r="C222" s="32"/>
      <c r="D222" s="33"/>
      <c r="E222" s="34"/>
      <c r="F222" s="34"/>
      <c r="G222" s="28"/>
      <c r="H222" s="28"/>
    </row>
    <row r="223" spans="1:9" s="29" customFormat="1" ht="12.75" x14ac:dyDescent="0.2">
      <c r="A223" s="36"/>
      <c r="B223" s="37"/>
      <c r="C223" s="32"/>
      <c r="D223" s="33"/>
      <c r="E223" s="34"/>
      <c r="F223" s="34"/>
      <c r="G223" s="28"/>
      <c r="H223" s="28"/>
    </row>
    <row r="224" spans="1:9" s="29" customFormat="1" ht="116.25" x14ac:dyDescent="0.2">
      <c r="A224" s="146" t="s">
        <v>37</v>
      </c>
      <c r="B224" s="144" t="s">
        <v>248</v>
      </c>
      <c r="C224" s="141"/>
      <c r="D224" s="34"/>
      <c r="E224" s="34"/>
      <c r="F224" s="34"/>
      <c r="G224" s="28"/>
      <c r="H224" s="28"/>
    </row>
    <row r="225" spans="1:9" s="29" customFormat="1" ht="12.75" x14ac:dyDescent="0.2">
      <c r="A225" s="147"/>
      <c r="B225" s="148"/>
      <c r="C225" s="141"/>
      <c r="D225" s="33"/>
      <c r="E225" s="34"/>
      <c r="F225" s="34"/>
      <c r="G225" s="28"/>
      <c r="H225" s="28"/>
    </row>
    <row r="226" spans="1:9" s="29" customFormat="1" ht="12.75" x14ac:dyDescent="0.2">
      <c r="A226" s="146"/>
      <c r="B226" s="144" t="s">
        <v>194</v>
      </c>
      <c r="C226" s="141"/>
      <c r="D226" s="79"/>
      <c r="E226" s="78"/>
      <c r="F226" s="78"/>
      <c r="G226" s="28"/>
      <c r="H226" s="28"/>
    </row>
    <row r="227" spans="1:9" s="29" customFormat="1" ht="12.75" x14ac:dyDescent="0.2">
      <c r="A227" s="146"/>
      <c r="B227" s="149" t="s">
        <v>246</v>
      </c>
      <c r="C227" s="141" t="s">
        <v>3</v>
      </c>
      <c r="D227" s="33">
        <v>28.1</v>
      </c>
      <c r="E227" s="34"/>
      <c r="F227" s="34"/>
      <c r="G227" s="28"/>
      <c r="H227" s="28"/>
    </row>
    <row r="228" spans="1:9" s="29" customFormat="1" ht="12.75" x14ac:dyDescent="0.2">
      <c r="A228" s="146"/>
      <c r="B228" s="40"/>
      <c r="C228" s="32"/>
      <c r="D228" s="33"/>
      <c r="E228" s="34"/>
      <c r="F228" s="34"/>
      <c r="G228" s="28"/>
      <c r="H228" s="28"/>
    </row>
    <row r="229" spans="1:9" s="29" customFormat="1" ht="12.75" x14ac:dyDescent="0.2">
      <c r="A229" s="146"/>
      <c r="B229" s="31"/>
      <c r="C229" s="32"/>
      <c r="D229" s="33"/>
      <c r="E229" s="34"/>
      <c r="F229" s="34"/>
      <c r="G229" s="28"/>
      <c r="H229" s="28"/>
    </row>
    <row r="230" spans="1:9" s="29" customFormat="1" ht="89.25" x14ac:dyDescent="0.2">
      <c r="A230" s="146" t="s">
        <v>31</v>
      </c>
      <c r="B230" s="144" t="s">
        <v>247</v>
      </c>
      <c r="C230" s="141"/>
      <c r="D230" s="141"/>
      <c r="E230" s="34"/>
      <c r="F230" s="34"/>
      <c r="G230" s="28"/>
      <c r="H230" s="38"/>
      <c r="I230" s="95"/>
    </row>
    <row r="231" spans="1:9" s="29" customFormat="1" ht="12.75" x14ac:dyDescent="0.2">
      <c r="A231" s="146"/>
      <c r="B231" s="144"/>
      <c r="C231" s="141"/>
      <c r="D231" s="141"/>
      <c r="E231" s="34"/>
      <c r="F231" s="34"/>
      <c r="G231" s="28"/>
      <c r="H231" s="38"/>
      <c r="I231" s="95"/>
    </row>
    <row r="232" spans="1:9" s="29" customFormat="1" ht="12.75" x14ac:dyDescent="0.2">
      <c r="A232" s="146"/>
      <c r="B232" s="144" t="s">
        <v>196</v>
      </c>
      <c r="C232" s="141"/>
      <c r="D232" s="150"/>
      <c r="E232" s="34"/>
      <c r="F232" s="34"/>
      <c r="G232" s="28"/>
      <c r="H232" s="38"/>
      <c r="I232" s="95"/>
    </row>
    <row r="233" spans="1:9" s="29" customFormat="1" ht="12.75" x14ac:dyDescent="0.2">
      <c r="A233" s="146"/>
      <c r="B233" s="149" t="s">
        <v>250</v>
      </c>
      <c r="C233" s="141" t="s">
        <v>6</v>
      </c>
      <c r="D233" s="141">
        <v>2</v>
      </c>
      <c r="E233" s="34"/>
      <c r="F233" s="34"/>
      <c r="G233" s="49"/>
      <c r="H233" s="38"/>
      <c r="I233" s="95"/>
    </row>
    <row r="234" spans="1:9" s="29" customFormat="1" ht="12.75" x14ac:dyDescent="0.2">
      <c r="A234" s="146"/>
      <c r="B234" s="149" t="s">
        <v>251</v>
      </c>
      <c r="C234" s="141" t="s">
        <v>6</v>
      </c>
      <c r="D234" s="141">
        <v>3</v>
      </c>
      <c r="E234" s="34"/>
      <c r="F234" s="34"/>
      <c r="G234" s="49"/>
      <c r="H234" s="38"/>
      <c r="I234" s="95"/>
    </row>
    <row r="235" spans="1:9" s="29" customFormat="1" ht="12.75" x14ac:dyDescent="0.2">
      <c r="A235" s="146"/>
      <c r="B235" s="149" t="s">
        <v>252</v>
      </c>
      <c r="C235" s="141" t="s">
        <v>6</v>
      </c>
      <c r="D235" s="141">
        <v>1</v>
      </c>
      <c r="E235" s="34"/>
      <c r="F235" s="34"/>
      <c r="G235" s="49"/>
      <c r="H235" s="38"/>
      <c r="I235" s="95"/>
    </row>
    <row r="236" spans="1:9" s="29" customFormat="1" ht="12.75" x14ac:dyDescent="0.2">
      <c r="A236" s="146"/>
      <c r="B236" s="149" t="s">
        <v>253</v>
      </c>
      <c r="C236" s="141" t="s">
        <v>6</v>
      </c>
      <c r="D236" s="141">
        <v>1</v>
      </c>
      <c r="E236" s="34"/>
      <c r="F236" s="34"/>
      <c r="G236" s="49"/>
      <c r="H236" s="38"/>
      <c r="I236" s="95"/>
    </row>
    <row r="237" spans="1:9" s="29" customFormat="1" ht="12.75" x14ac:dyDescent="0.2">
      <c r="A237" s="146"/>
      <c r="B237" s="149"/>
      <c r="C237" s="141"/>
      <c r="D237" s="141"/>
      <c r="E237" s="34"/>
      <c r="F237" s="34"/>
      <c r="G237" s="49"/>
      <c r="H237" s="38"/>
      <c r="I237" s="95"/>
    </row>
    <row r="238" spans="1:9" s="29" customFormat="1" ht="12.75" x14ac:dyDescent="0.2">
      <c r="A238" s="146"/>
      <c r="B238" s="149"/>
      <c r="C238" s="141"/>
      <c r="D238" s="141"/>
      <c r="E238" s="34"/>
      <c r="F238" s="34"/>
      <c r="G238" s="49"/>
      <c r="H238" s="38"/>
      <c r="I238" s="95"/>
    </row>
    <row r="239" spans="1:9" s="29" customFormat="1" ht="65.25" customHeight="1" x14ac:dyDescent="0.2">
      <c r="A239" s="146" t="s">
        <v>254</v>
      </c>
      <c r="B239" s="149" t="s">
        <v>256</v>
      </c>
      <c r="C239" s="141"/>
      <c r="D239" s="141"/>
      <c r="E239" s="34"/>
      <c r="F239" s="34"/>
      <c r="G239" s="49"/>
      <c r="H239" s="38"/>
      <c r="I239" s="95"/>
    </row>
    <row r="240" spans="1:9" s="29" customFormat="1" ht="12.75" x14ac:dyDescent="0.2">
      <c r="A240" s="146"/>
      <c r="B240" s="149"/>
      <c r="C240" s="141"/>
      <c r="D240" s="141"/>
      <c r="E240" s="34"/>
      <c r="F240" s="34"/>
      <c r="G240" s="49"/>
      <c r="H240" s="38"/>
      <c r="I240" s="95"/>
    </row>
    <row r="241" spans="1:9" s="29" customFormat="1" ht="12.75" x14ac:dyDescent="0.2">
      <c r="A241" s="146"/>
      <c r="B241" s="149" t="s">
        <v>255</v>
      </c>
      <c r="C241" s="141" t="s">
        <v>115</v>
      </c>
      <c r="D241" s="141">
        <v>3</v>
      </c>
      <c r="E241" s="34"/>
      <c r="F241" s="34"/>
      <c r="G241" s="49"/>
      <c r="H241" s="38"/>
      <c r="I241" s="95"/>
    </row>
    <row r="242" spans="1:9" s="29" customFormat="1" ht="12.75" x14ac:dyDescent="0.2">
      <c r="A242" s="146"/>
      <c r="B242" s="144"/>
      <c r="C242" s="141"/>
      <c r="D242" s="141"/>
      <c r="E242" s="34"/>
      <c r="F242" s="34"/>
      <c r="G242" s="49"/>
      <c r="H242" s="38"/>
      <c r="I242" s="95"/>
    </row>
    <row r="243" spans="1:9" s="29" customFormat="1" ht="13.5" thickBot="1" x14ac:dyDescent="0.25">
      <c r="A243" s="146"/>
      <c r="B243" s="144"/>
      <c r="C243" s="141"/>
      <c r="D243" s="141"/>
      <c r="E243" s="34"/>
      <c r="F243" s="34"/>
      <c r="G243" s="49"/>
      <c r="H243" s="38"/>
      <c r="I243" s="95"/>
    </row>
    <row r="244" spans="1:9" s="29" customFormat="1" ht="13.5" thickBot="1" x14ac:dyDescent="0.25">
      <c r="A244" s="62"/>
      <c r="B244" s="63" t="s">
        <v>35</v>
      </c>
      <c r="C244" s="64"/>
      <c r="D244" s="65"/>
      <c r="E244" s="66"/>
      <c r="F244" s="67"/>
      <c r="G244" s="28"/>
      <c r="H244" s="28"/>
    </row>
    <row r="245" spans="1:9" s="29" customFormat="1" ht="12.75" x14ac:dyDescent="0.2">
      <c r="A245" s="97"/>
      <c r="B245" s="98"/>
      <c r="C245" s="92"/>
      <c r="D245" s="75"/>
      <c r="E245" s="90"/>
      <c r="F245" s="99"/>
      <c r="G245" s="28"/>
      <c r="H245" s="28"/>
    </row>
    <row r="246" spans="1:9" s="29" customFormat="1" ht="12.75" x14ac:dyDescent="0.2">
      <c r="A246" s="97"/>
      <c r="B246" s="194"/>
      <c r="C246" s="194"/>
      <c r="D246" s="194"/>
      <c r="E246" s="194"/>
      <c r="F246" s="194"/>
      <c r="G246" s="28"/>
      <c r="H246" s="28"/>
    </row>
    <row r="247" spans="1:9" s="29" customFormat="1" ht="12.75" x14ac:dyDescent="0.2">
      <c r="A247" s="36" t="s">
        <v>27</v>
      </c>
      <c r="B247" s="37" t="s">
        <v>36</v>
      </c>
      <c r="C247" s="32"/>
      <c r="D247" s="33"/>
      <c r="E247" s="34"/>
      <c r="F247" s="34"/>
      <c r="G247" s="28"/>
      <c r="H247" s="28"/>
    </row>
    <row r="248" spans="1:9" s="29" customFormat="1" ht="12.75" x14ac:dyDescent="0.2">
      <c r="A248" s="30"/>
      <c r="B248" s="31"/>
      <c r="C248" s="32"/>
      <c r="D248" s="33"/>
      <c r="E248" s="34"/>
      <c r="F248" s="34"/>
      <c r="G248" s="28"/>
      <c r="H248" s="28"/>
    </row>
    <row r="249" spans="1:9" s="29" customFormat="1" ht="66" customHeight="1" x14ac:dyDescent="0.2">
      <c r="A249" s="30" t="s">
        <v>39</v>
      </c>
      <c r="B249" s="60" t="s">
        <v>300</v>
      </c>
      <c r="C249" s="151"/>
      <c r="D249" s="33"/>
      <c r="E249" s="34"/>
      <c r="F249" s="34"/>
      <c r="G249" s="28"/>
      <c r="H249" s="28"/>
    </row>
    <row r="250" spans="1:9" s="29" customFormat="1" ht="12.75" x14ac:dyDescent="0.2">
      <c r="A250" s="30"/>
      <c r="B250" s="60"/>
      <c r="C250" s="151"/>
      <c r="D250" s="39"/>
      <c r="E250" s="78"/>
      <c r="F250" s="78"/>
      <c r="G250" s="28"/>
      <c r="H250" s="28"/>
    </row>
    <row r="251" spans="1:9" s="29" customFormat="1" ht="12.75" x14ac:dyDescent="0.2">
      <c r="A251" s="30"/>
      <c r="B251" s="60" t="s">
        <v>199</v>
      </c>
      <c r="C251" s="151" t="s">
        <v>6</v>
      </c>
      <c r="D251" s="39">
        <v>95</v>
      </c>
      <c r="E251" s="34"/>
      <c r="F251" s="34"/>
      <c r="G251" s="28">
        <f>79+4*4</f>
        <v>95</v>
      </c>
      <c r="H251" s="28"/>
    </row>
    <row r="252" spans="1:9" s="29" customFormat="1" ht="12.75" x14ac:dyDescent="0.2">
      <c r="A252" s="30"/>
      <c r="B252" s="60"/>
      <c r="C252" s="151"/>
      <c r="D252" s="33"/>
      <c r="E252" s="34"/>
      <c r="F252" s="34"/>
      <c r="G252" s="28"/>
      <c r="H252" s="28"/>
    </row>
    <row r="253" spans="1:9" s="29" customFormat="1" ht="12.75" x14ac:dyDescent="0.2">
      <c r="A253" s="30"/>
      <c r="B253" s="60"/>
      <c r="C253" s="151"/>
      <c r="D253" s="33"/>
      <c r="E253" s="34"/>
      <c r="F253" s="34"/>
      <c r="G253" s="28"/>
      <c r="H253" s="28"/>
    </row>
    <row r="254" spans="1:9" s="29" customFormat="1" ht="65.25" customHeight="1" x14ac:dyDescent="0.2">
      <c r="A254" s="30" t="s">
        <v>43</v>
      </c>
      <c r="B254" s="60" t="s">
        <v>258</v>
      </c>
      <c r="C254" s="151"/>
      <c r="D254" s="33"/>
      <c r="E254" s="34"/>
      <c r="F254" s="34"/>
      <c r="G254" s="28"/>
      <c r="H254" s="28"/>
    </row>
    <row r="255" spans="1:9" s="29" customFormat="1" ht="12.75" x14ac:dyDescent="0.2">
      <c r="A255" s="30"/>
      <c r="B255" s="60"/>
      <c r="C255" s="151"/>
      <c r="D255" s="33"/>
      <c r="E255" s="34"/>
      <c r="F255" s="34"/>
      <c r="G255" s="28"/>
      <c r="H255" s="28"/>
    </row>
    <row r="256" spans="1:9" s="29" customFormat="1" ht="12.75" x14ac:dyDescent="0.2">
      <c r="A256" s="30"/>
      <c r="B256" s="60" t="s">
        <v>259</v>
      </c>
      <c r="C256" s="151" t="s">
        <v>6</v>
      </c>
      <c r="D256" s="39">
        <v>2</v>
      </c>
      <c r="E256" s="34"/>
      <c r="F256" s="34"/>
      <c r="G256" s="28"/>
      <c r="H256" s="28"/>
    </row>
    <row r="257" spans="1:9" s="29" customFormat="1" ht="12.75" x14ac:dyDescent="0.2">
      <c r="A257" s="30"/>
      <c r="B257" s="60"/>
      <c r="C257" s="151"/>
      <c r="D257" s="33"/>
      <c r="E257" s="34"/>
      <c r="F257" s="34"/>
      <c r="G257" s="28"/>
      <c r="H257" s="28"/>
    </row>
    <row r="258" spans="1:9" s="29" customFormat="1" ht="12.75" x14ac:dyDescent="0.2">
      <c r="A258" s="30"/>
      <c r="B258" s="31"/>
      <c r="C258" s="32"/>
      <c r="D258" s="33"/>
      <c r="E258" s="34"/>
      <c r="F258" s="34"/>
      <c r="G258" s="80"/>
      <c r="H258" s="28"/>
    </row>
    <row r="259" spans="1:9" s="29" customFormat="1" ht="51" x14ac:dyDescent="0.2">
      <c r="A259" s="174" t="s">
        <v>200</v>
      </c>
      <c r="B259" s="170" t="s">
        <v>369</v>
      </c>
      <c r="C259" s="171"/>
      <c r="D259" s="33"/>
      <c r="E259" s="34"/>
      <c r="F259" s="34"/>
      <c r="G259" s="28"/>
      <c r="H259" s="28"/>
    </row>
    <row r="260" spans="1:9" s="29" customFormat="1" ht="12.75" x14ac:dyDescent="0.2">
      <c r="A260" s="174"/>
      <c r="B260" s="170"/>
      <c r="C260" s="171"/>
      <c r="D260" s="33"/>
      <c r="E260" s="34"/>
      <c r="F260" s="34"/>
      <c r="H260" s="28"/>
    </row>
    <row r="261" spans="1:9" s="29" customFormat="1" ht="12.75" x14ac:dyDescent="0.2">
      <c r="A261" s="174"/>
      <c r="B261" s="170" t="s">
        <v>201</v>
      </c>
      <c r="C261" s="32" t="s">
        <v>6</v>
      </c>
      <c r="D261" s="39">
        <v>10</v>
      </c>
      <c r="E261" s="34"/>
      <c r="F261" s="34"/>
      <c r="G261" s="28"/>
      <c r="H261" s="28"/>
    </row>
    <row r="262" spans="1:9" s="29" customFormat="1" ht="12.75" x14ac:dyDescent="0.2">
      <c r="A262" s="174"/>
      <c r="B262" s="170"/>
      <c r="C262" s="32"/>
      <c r="D262" s="39"/>
      <c r="E262" s="34"/>
      <c r="F262" s="34"/>
      <c r="G262" s="28"/>
      <c r="H262" s="28"/>
    </row>
    <row r="263" spans="1:9" s="29" customFormat="1" ht="12.75" x14ac:dyDescent="0.2">
      <c r="A263" s="174"/>
      <c r="B263" s="170"/>
      <c r="C263" s="32"/>
      <c r="D263" s="39"/>
      <c r="E263" s="34"/>
      <c r="F263" s="34"/>
      <c r="G263" s="28"/>
      <c r="H263" s="28"/>
    </row>
    <row r="264" spans="1:9" s="29" customFormat="1" ht="38.25" x14ac:dyDescent="0.2">
      <c r="A264" s="174" t="s">
        <v>202</v>
      </c>
      <c r="B264" s="170" t="s">
        <v>370</v>
      </c>
      <c r="C264" s="32"/>
      <c r="D264" s="39"/>
      <c r="E264" s="34"/>
      <c r="F264" s="34"/>
      <c r="G264" s="28"/>
      <c r="H264" s="28"/>
    </row>
    <row r="265" spans="1:9" s="29" customFormat="1" ht="12.75" x14ac:dyDescent="0.2">
      <c r="A265" s="174"/>
      <c r="B265" s="170"/>
      <c r="C265" s="32"/>
      <c r="D265" s="39"/>
      <c r="E265" s="34"/>
      <c r="F265" s="34"/>
      <c r="G265" s="28"/>
      <c r="H265" s="28"/>
    </row>
    <row r="266" spans="1:9" s="29" customFormat="1" ht="12.75" x14ac:dyDescent="0.2">
      <c r="A266" s="174"/>
      <c r="B266" s="170" t="s">
        <v>163</v>
      </c>
      <c r="C266" s="32" t="s">
        <v>6</v>
      </c>
      <c r="D266" s="39">
        <v>4</v>
      </c>
      <c r="E266" s="34"/>
      <c r="F266" s="34"/>
      <c r="G266" s="28"/>
      <c r="H266" s="28"/>
    </row>
    <row r="267" spans="1:9" s="29" customFormat="1" ht="12.75" x14ac:dyDescent="0.2">
      <c r="A267" s="174"/>
      <c r="B267" s="170"/>
      <c r="C267" s="32"/>
      <c r="D267" s="39"/>
      <c r="E267" s="34"/>
      <c r="F267" s="34"/>
      <c r="G267" s="28"/>
      <c r="H267" s="28"/>
    </row>
    <row r="268" spans="1:9" s="29" customFormat="1" ht="13.5" thickBot="1" x14ac:dyDescent="0.25">
      <c r="A268" s="30"/>
      <c r="B268" s="37"/>
      <c r="C268" s="32"/>
      <c r="D268" s="33"/>
      <c r="E268" s="34"/>
      <c r="F268" s="34"/>
      <c r="G268" s="28"/>
      <c r="H268" s="28"/>
      <c r="I268" s="100"/>
    </row>
    <row r="269" spans="1:9" s="29" customFormat="1" ht="13.5" thickBot="1" x14ac:dyDescent="0.25">
      <c r="A269" s="62"/>
      <c r="B269" s="63" t="s">
        <v>38</v>
      </c>
      <c r="C269" s="64"/>
      <c r="D269" s="65"/>
      <c r="E269" s="66"/>
      <c r="F269" s="67"/>
      <c r="G269" s="28"/>
      <c r="H269" s="28"/>
    </row>
    <row r="270" spans="1:9" s="29" customFormat="1" ht="12.75" x14ac:dyDescent="0.2">
      <c r="A270" s="30"/>
      <c r="B270" s="37"/>
      <c r="C270" s="92"/>
      <c r="D270" s="75"/>
      <c r="E270" s="90"/>
      <c r="F270" s="99"/>
      <c r="G270" s="28"/>
      <c r="H270" s="28"/>
    </row>
    <row r="271" spans="1:9" s="29" customFormat="1" ht="12.75" x14ac:dyDescent="0.2">
      <c r="A271" s="30"/>
      <c r="B271" s="37"/>
      <c r="C271" s="92"/>
      <c r="D271" s="75"/>
      <c r="E271" s="90"/>
      <c r="F271" s="99"/>
      <c r="G271" s="28"/>
      <c r="H271" s="28"/>
    </row>
    <row r="272" spans="1:9" s="29" customFormat="1" ht="12.75" x14ac:dyDescent="0.2">
      <c r="A272" s="36" t="s">
        <v>28</v>
      </c>
      <c r="B272" s="37" t="s">
        <v>73</v>
      </c>
      <c r="C272" s="92"/>
      <c r="D272" s="75"/>
      <c r="E272" s="90"/>
      <c r="F272" s="99"/>
      <c r="G272" s="28"/>
      <c r="H272" s="28"/>
    </row>
    <row r="273" spans="1:8" s="29" customFormat="1" ht="12.75" x14ac:dyDescent="0.2">
      <c r="A273" s="36"/>
      <c r="B273" s="37"/>
      <c r="C273" s="92"/>
      <c r="D273" s="75"/>
      <c r="E273" s="90"/>
      <c r="F273" s="99"/>
      <c r="G273" s="28"/>
      <c r="H273" s="28"/>
    </row>
    <row r="274" spans="1:8" s="29" customFormat="1" ht="12.75" x14ac:dyDescent="0.2">
      <c r="A274" s="36"/>
      <c r="B274" s="37"/>
      <c r="C274" s="92"/>
      <c r="D274" s="75"/>
      <c r="E274" s="90"/>
      <c r="F274" s="99"/>
      <c r="G274" s="28"/>
      <c r="H274" s="28"/>
    </row>
    <row r="275" spans="1:8" s="29" customFormat="1" ht="78" customHeight="1" x14ac:dyDescent="0.2">
      <c r="A275" s="101" t="s">
        <v>40</v>
      </c>
      <c r="B275" s="50" t="s">
        <v>261</v>
      </c>
      <c r="C275" s="88"/>
      <c r="D275" s="89"/>
      <c r="E275" s="90"/>
      <c r="F275" s="99"/>
      <c r="G275" s="28"/>
      <c r="H275" s="28"/>
    </row>
    <row r="276" spans="1:8" s="29" customFormat="1" ht="12.75" x14ac:dyDescent="0.2">
      <c r="A276" s="87"/>
      <c r="B276" s="87"/>
      <c r="C276" s="88"/>
      <c r="D276" s="89"/>
      <c r="E276" s="90"/>
      <c r="F276" s="99"/>
      <c r="G276" s="28"/>
      <c r="H276" s="28"/>
    </row>
    <row r="277" spans="1:8" s="29" customFormat="1" ht="14.25" x14ac:dyDescent="0.2">
      <c r="A277" s="87"/>
      <c r="B277" s="102" t="s">
        <v>262</v>
      </c>
      <c r="C277" s="61" t="s">
        <v>112</v>
      </c>
      <c r="D277" s="89">
        <v>55</v>
      </c>
      <c r="E277" s="90"/>
      <c r="F277" s="99"/>
      <c r="G277" s="28">
        <f>22*1+42*0.6</f>
        <v>47.2</v>
      </c>
      <c r="H277" s="28"/>
    </row>
    <row r="278" spans="1:8" s="29" customFormat="1" ht="12.75" x14ac:dyDescent="0.2">
      <c r="A278" s="179"/>
      <c r="B278" s="180"/>
      <c r="C278" s="92"/>
      <c r="D278" s="75"/>
      <c r="E278" s="90"/>
      <c r="F278" s="99"/>
      <c r="G278" s="28"/>
      <c r="H278" s="28"/>
    </row>
    <row r="279" spans="1:8" s="29" customFormat="1" ht="140.25" x14ac:dyDescent="0.2">
      <c r="A279" s="30" t="s">
        <v>52</v>
      </c>
      <c r="B279" s="180" t="s">
        <v>334</v>
      </c>
      <c r="C279" s="92"/>
      <c r="D279" s="75"/>
      <c r="E279" s="90"/>
      <c r="F279" s="99"/>
      <c r="G279" s="168" t="s">
        <v>335</v>
      </c>
      <c r="H279" s="28"/>
    </row>
    <row r="280" spans="1:8" s="29" customFormat="1" ht="12.75" x14ac:dyDescent="0.2">
      <c r="A280" s="30"/>
      <c r="B280" s="180"/>
      <c r="C280" s="92"/>
      <c r="D280" s="75"/>
      <c r="E280" s="90"/>
      <c r="F280" s="99"/>
      <c r="G280" s="28"/>
      <c r="H280" s="28"/>
    </row>
    <row r="281" spans="1:8" s="29" customFormat="1" ht="14.25" customHeight="1" x14ac:dyDescent="0.2">
      <c r="A281" s="30"/>
      <c r="B281" s="77" t="s">
        <v>113</v>
      </c>
      <c r="C281" s="32" t="s">
        <v>103</v>
      </c>
      <c r="D281" s="33">
        <v>55</v>
      </c>
      <c r="E281" s="34"/>
      <c r="F281" s="34"/>
      <c r="G281" s="28"/>
      <c r="H281" s="28"/>
    </row>
    <row r="282" spans="1:8" s="29" customFormat="1" ht="12.75" x14ac:dyDescent="0.2">
      <c r="A282" s="30"/>
      <c r="B282" s="77"/>
      <c r="C282" s="32"/>
      <c r="D282" s="33"/>
      <c r="E282" s="34"/>
      <c r="F282" s="34"/>
      <c r="G282" s="28"/>
      <c r="H282" s="28"/>
    </row>
    <row r="283" spans="1:8" s="29" customFormat="1" ht="12.75" x14ac:dyDescent="0.2">
      <c r="A283" s="30"/>
      <c r="B283" s="77"/>
      <c r="C283" s="32"/>
      <c r="D283" s="33"/>
      <c r="E283" s="34"/>
      <c r="F283" s="34"/>
      <c r="G283" s="28"/>
      <c r="H283" s="28"/>
    </row>
    <row r="284" spans="1:8" s="29" customFormat="1" ht="142.5" customHeight="1" x14ac:dyDescent="0.2">
      <c r="A284" s="30" t="s">
        <v>211</v>
      </c>
      <c r="B284" s="180" t="s">
        <v>337</v>
      </c>
      <c r="C284" s="92"/>
      <c r="D284" s="75" t="s">
        <v>336</v>
      </c>
      <c r="E284" s="90"/>
      <c r="F284" s="99"/>
      <c r="G284" s="28"/>
      <c r="H284" s="28"/>
    </row>
    <row r="285" spans="1:8" s="29" customFormat="1" ht="12.75" x14ac:dyDescent="0.2">
      <c r="A285" s="179"/>
      <c r="B285" s="31"/>
      <c r="C285" s="92"/>
      <c r="D285" s="75"/>
      <c r="E285" s="90"/>
      <c r="F285" s="99"/>
      <c r="G285" s="28"/>
      <c r="H285" s="28"/>
    </row>
    <row r="286" spans="1:8" s="29" customFormat="1" ht="15.75" customHeight="1" x14ac:dyDescent="0.2">
      <c r="A286" s="179"/>
      <c r="B286" s="77" t="s">
        <v>113</v>
      </c>
      <c r="C286" s="32" t="s">
        <v>103</v>
      </c>
      <c r="D286" s="33">
        <v>55</v>
      </c>
      <c r="E286" s="34"/>
      <c r="F286" s="34"/>
      <c r="G286" s="28"/>
      <c r="H286" s="28"/>
    </row>
    <row r="287" spans="1:8" s="104" customFormat="1" ht="12.75" x14ac:dyDescent="0.2">
      <c r="A287" s="179"/>
      <c r="B287" s="77"/>
      <c r="C287" s="184"/>
      <c r="D287" s="182"/>
      <c r="E287" s="183"/>
      <c r="F287" s="183"/>
      <c r="G287" s="103"/>
      <c r="H287" s="103"/>
    </row>
    <row r="288" spans="1:8" s="29" customFormat="1" ht="12.75" x14ac:dyDescent="0.2">
      <c r="A288" s="30"/>
      <c r="B288" s="180"/>
      <c r="C288" s="92"/>
      <c r="D288" s="75"/>
      <c r="E288" s="90"/>
      <c r="F288" s="99"/>
      <c r="G288" s="28"/>
      <c r="H288" s="28"/>
    </row>
    <row r="289" spans="1:9" s="29" customFormat="1" ht="118.5" customHeight="1" x14ac:dyDescent="0.2">
      <c r="A289" s="87" t="s">
        <v>87</v>
      </c>
      <c r="B289" s="50" t="s">
        <v>91</v>
      </c>
      <c r="C289" s="88"/>
      <c r="D289" s="89"/>
      <c r="E289" s="90"/>
      <c r="F289" s="99"/>
      <c r="G289" s="28"/>
      <c r="H289" s="28"/>
    </row>
    <row r="290" spans="1:9" s="29" customFormat="1" ht="12.75" x14ac:dyDescent="0.2">
      <c r="A290" s="87"/>
      <c r="B290" s="87"/>
      <c r="C290" s="88"/>
      <c r="D290" s="89"/>
      <c r="E290" s="90"/>
      <c r="F290" s="99"/>
      <c r="G290" s="28"/>
      <c r="H290" s="28"/>
    </row>
    <row r="291" spans="1:9" s="29" customFormat="1" ht="25.5" x14ac:dyDescent="0.2">
      <c r="A291" s="87"/>
      <c r="B291" s="102" t="s">
        <v>92</v>
      </c>
      <c r="C291" s="88" t="s">
        <v>3</v>
      </c>
      <c r="D291" s="89">
        <v>90</v>
      </c>
      <c r="E291" s="34"/>
      <c r="F291" s="34"/>
      <c r="G291" s="28">
        <f>45+8*5.5</f>
        <v>89</v>
      </c>
      <c r="H291" s="28"/>
    </row>
    <row r="292" spans="1:9" s="29" customFormat="1" ht="12.75" x14ac:dyDescent="0.2">
      <c r="A292" s="87"/>
      <c r="B292" s="102"/>
      <c r="C292" s="88"/>
      <c r="D292" s="89"/>
      <c r="E292" s="34"/>
      <c r="F292" s="34"/>
      <c r="G292" s="28"/>
      <c r="H292" s="28"/>
    </row>
    <row r="293" spans="1:9" s="29" customFormat="1" ht="13.5" thickBot="1" x14ac:dyDescent="0.25">
      <c r="A293" s="179"/>
      <c r="B293" s="180"/>
      <c r="C293" s="92"/>
      <c r="D293" s="75"/>
      <c r="E293" s="90"/>
      <c r="F293" s="99"/>
      <c r="G293" s="28"/>
      <c r="H293" s="28"/>
    </row>
    <row r="294" spans="1:9" s="29" customFormat="1" ht="13.5" thickBot="1" x14ac:dyDescent="0.25">
      <c r="A294" s="62"/>
      <c r="B294" s="63" t="s">
        <v>74</v>
      </c>
      <c r="C294" s="64"/>
      <c r="D294" s="65"/>
      <c r="E294" s="66"/>
      <c r="F294" s="67"/>
      <c r="G294" s="28"/>
      <c r="H294" s="28"/>
    </row>
    <row r="295" spans="1:9" s="29" customFormat="1" ht="12.75" x14ac:dyDescent="0.2">
      <c r="A295" s="97"/>
      <c r="B295" s="112"/>
      <c r="C295" s="92"/>
      <c r="D295" s="75"/>
      <c r="E295" s="90"/>
      <c r="F295" s="99"/>
      <c r="G295" s="28"/>
      <c r="H295" s="28"/>
    </row>
    <row r="296" spans="1:9" s="29" customFormat="1" ht="12.75" x14ac:dyDescent="0.2">
      <c r="A296" s="97"/>
      <c r="B296" s="112"/>
      <c r="C296" s="92"/>
      <c r="D296" s="75"/>
      <c r="E296" s="90"/>
      <c r="F296" s="99"/>
      <c r="G296" s="28"/>
      <c r="H296" s="28"/>
    </row>
    <row r="297" spans="1:9" s="29" customFormat="1" ht="12.75" x14ac:dyDescent="0.2">
      <c r="A297" s="36" t="s">
        <v>29</v>
      </c>
      <c r="B297" s="37" t="s">
        <v>143</v>
      </c>
      <c r="C297" s="92"/>
      <c r="D297" s="75"/>
      <c r="E297" s="90"/>
      <c r="F297" s="99"/>
      <c r="G297" s="28"/>
      <c r="H297" s="28"/>
    </row>
    <row r="298" spans="1:9" s="29" customFormat="1" ht="12.75" x14ac:dyDescent="0.2">
      <c r="A298" s="97"/>
      <c r="B298" s="112"/>
      <c r="C298" s="92"/>
      <c r="D298" s="75"/>
      <c r="E298" s="90"/>
      <c r="F298" s="99"/>
      <c r="G298" s="28"/>
      <c r="H298" s="28"/>
    </row>
    <row r="299" spans="1:9" s="29" customFormat="1" ht="12.75" x14ac:dyDescent="0.2">
      <c r="A299" s="97"/>
      <c r="B299" s="112"/>
      <c r="C299" s="92"/>
      <c r="D299" s="75"/>
      <c r="E299" s="90"/>
      <c r="F299" s="99"/>
      <c r="G299" s="28"/>
      <c r="H299" s="28"/>
    </row>
    <row r="300" spans="1:9" s="29" customFormat="1" ht="25.5" x14ac:dyDescent="0.2">
      <c r="A300" s="30" t="s">
        <v>32</v>
      </c>
      <c r="B300" s="31" t="s">
        <v>263</v>
      </c>
      <c r="C300" s="32"/>
      <c r="D300" s="33"/>
      <c r="E300" s="34"/>
      <c r="F300" s="34"/>
      <c r="G300" s="28"/>
      <c r="H300" s="28"/>
      <c r="I300" s="40"/>
    </row>
    <row r="301" spans="1:9" s="29" customFormat="1" ht="12.75" x14ac:dyDescent="0.2">
      <c r="A301" s="30"/>
      <c r="B301" s="31"/>
      <c r="C301" s="32"/>
      <c r="D301" s="33"/>
      <c r="E301" s="34"/>
      <c r="F301" s="34"/>
      <c r="G301" s="28"/>
      <c r="H301" s="28"/>
      <c r="I301" s="40"/>
    </row>
    <row r="302" spans="1:9" s="29" customFormat="1" ht="12.75" x14ac:dyDescent="0.2">
      <c r="A302" s="30"/>
      <c r="B302" s="31" t="s">
        <v>163</v>
      </c>
      <c r="C302" s="32" t="s">
        <v>6</v>
      </c>
      <c r="D302" s="39">
        <v>4</v>
      </c>
      <c r="E302" s="34"/>
      <c r="F302" s="34"/>
      <c r="G302" s="28"/>
      <c r="H302" s="28"/>
      <c r="I302" s="40"/>
    </row>
    <row r="303" spans="1:9" s="29" customFormat="1" ht="12.75" x14ac:dyDescent="0.2">
      <c r="A303" s="30"/>
      <c r="B303" s="31"/>
      <c r="C303" s="32"/>
      <c r="D303" s="33"/>
      <c r="E303" s="34"/>
      <c r="F303" s="34"/>
      <c r="G303" s="28"/>
      <c r="H303" s="28"/>
      <c r="I303" s="40"/>
    </row>
    <row r="304" spans="1:9" s="29" customFormat="1" ht="13.5" thickBot="1" x14ac:dyDescent="0.25">
      <c r="A304" s="30"/>
      <c r="B304" s="31"/>
      <c r="C304" s="32"/>
      <c r="D304" s="33"/>
      <c r="E304" s="34"/>
      <c r="F304" s="34"/>
      <c r="G304" s="28"/>
      <c r="H304" s="28"/>
      <c r="I304" s="40"/>
    </row>
    <row r="305" spans="1:9" s="29" customFormat="1" ht="13.5" thickBot="1" x14ac:dyDescent="0.25">
      <c r="A305" s="62"/>
      <c r="B305" s="63" t="s">
        <v>149</v>
      </c>
      <c r="C305" s="64"/>
      <c r="D305" s="65"/>
      <c r="E305" s="66"/>
      <c r="F305" s="67"/>
      <c r="G305" s="28"/>
      <c r="H305" s="28"/>
    </row>
    <row r="306" spans="1:9" s="29" customFormat="1" ht="12.75" x14ac:dyDescent="0.2">
      <c r="A306" s="97"/>
      <c r="B306" s="112"/>
      <c r="C306" s="92"/>
      <c r="D306" s="75"/>
      <c r="E306" s="90"/>
      <c r="F306" s="99"/>
      <c r="G306" s="28"/>
      <c r="H306" s="28"/>
    </row>
    <row r="307" spans="1:9" s="29" customFormat="1" ht="12.75" x14ac:dyDescent="0.2">
      <c r="A307" s="179"/>
      <c r="B307" s="180"/>
      <c r="C307" s="92"/>
      <c r="D307" s="75"/>
      <c r="E307" s="90"/>
      <c r="F307" s="99"/>
      <c r="G307" s="28"/>
      <c r="H307" s="28"/>
    </row>
    <row r="308" spans="1:9" s="29" customFormat="1" ht="12.75" x14ac:dyDescent="0.2">
      <c r="A308" s="36" t="s">
        <v>144</v>
      </c>
      <c r="B308" s="37" t="s">
        <v>193</v>
      </c>
      <c r="C308" s="92"/>
      <c r="D308" s="75"/>
      <c r="E308" s="90"/>
      <c r="F308" s="99"/>
      <c r="G308" s="28"/>
      <c r="H308" s="28"/>
      <c r="I308" s="40"/>
    </row>
    <row r="309" spans="1:9" s="29" customFormat="1" ht="12.75" x14ac:dyDescent="0.2">
      <c r="A309" s="36"/>
      <c r="B309" s="37"/>
      <c r="C309" s="92"/>
      <c r="D309" s="75"/>
      <c r="E309" s="90"/>
      <c r="F309" s="99"/>
      <c r="G309" s="28"/>
      <c r="H309" s="28"/>
    </row>
    <row r="310" spans="1:9" s="29" customFormat="1" ht="12.75" x14ac:dyDescent="0.2">
      <c r="A310" s="36"/>
      <c r="B310" s="37"/>
      <c r="C310" s="92"/>
      <c r="D310" s="75"/>
      <c r="E310" s="90"/>
      <c r="F310" s="99"/>
      <c r="G310" s="28"/>
      <c r="H310" s="28"/>
    </row>
    <row r="311" spans="1:9" s="29" customFormat="1" ht="25.5" x14ac:dyDescent="0.2">
      <c r="A311" s="30" t="s">
        <v>145</v>
      </c>
      <c r="B311" s="31" t="s">
        <v>212</v>
      </c>
      <c r="C311" s="32"/>
      <c r="D311" s="75"/>
      <c r="E311" s="90"/>
      <c r="F311" s="99"/>
      <c r="G311" s="28"/>
      <c r="H311" s="28"/>
    </row>
    <row r="312" spans="1:9" s="29" customFormat="1" ht="12.75" x14ac:dyDescent="0.2">
      <c r="A312" s="36"/>
      <c r="B312" s="31"/>
      <c r="C312" s="32"/>
      <c r="D312" s="75"/>
      <c r="E312" s="90"/>
      <c r="F312" s="99"/>
      <c r="G312" s="28"/>
      <c r="H312" s="28"/>
    </row>
    <row r="313" spans="1:9" s="29" customFormat="1" ht="12.75" x14ac:dyDescent="0.2">
      <c r="A313" s="36"/>
      <c r="B313" s="31" t="s">
        <v>30</v>
      </c>
      <c r="C313" s="32" t="s">
        <v>115</v>
      </c>
      <c r="D313" s="39">
        <v>1</v>
      </c>
      <c r="E313" s="90"/>
      <c r="F313" s="99"/>
      <c r="G313" s="28"/>
      <c r="H313" s="28"/>
    </row>
    <row r="314" spans="1:9" s="29" customFormat="1" ht="12.75" x14ac:dyDescent="0.2">
      <c r="A314" s="36"/>
      <c r="B314" s="37"/>
      <c r="C314" s="32"/>
      <c r="D314" s="75"/>
      <c r="E314" s="90"/>
      <c r="F314" s="99"/>
      <c r="G314" s="28"/>
      <c r="H314" s="28"/>
    </row>
    <row r="315" spans="1:9" s="29" customFormat="1" ht="12.75" x14ac:dyDescent="0.2">
      <c r="A315" s="36"/>
      <c r="B315" s="37"/>
      <c r="C315" s="92"/>
      <c r="D315" s="75"/>
      <c r="E315" s="90"/>
      <c r="F315" s="99"/>
      <c r="G315" s="28"/>
      <c r="H315" s="28"/>
      <c r="I315" s="40"/>
    </row>
    <row r="316" spans="1:9" s="29" customFormat="1" ht="39.75" customHeight="1" x14ac:dyDescent="0.2">
      <c r="A316" s="30" t="s">
        <v>146</v>
      </c>
      <c r="B316" s="31" t="s">
        <v>264</v>
      </c>
      <c r="C316" s="32"/>
      <c r="D316" s="33"/>
      <c r="E316" s="34"/>
      <c r="F316" s="34"/>
      <c r="G316" s="28"/>
      <c r="H316" s="28"/>
    </row>
    <row r="317" spans="1:9" s="29" customFormat="1" ht="12.75" x14ac:dyDescent="0.2">
      <c r="A317" s="30"/>
      <c r="B317" s="31"/>
      <c r="C317" s="32"/>
      <c r="D317" s="33"/>
      <c r="E317" s="34"/>
      <c r="F317" s="34"/>
      <c r="G317" s="28"/>
      <c r="H317" s="28"/>
    </row>
    <row r="318" spans="1:9" s="29" customFormat="1" ht="12.75" x14ac:dyDescent="0.2">
      <c r="A318" s="30"/>
      <c r="B318" s="31" t="s">
        <v>75</v>
      </c>
      <c r="C318" s="32" t="s">
        <v>3</v>
      </c>
      <c r="D318" s="33">
        <v>28.1</v>
      </c>
      <c r="E318" s="34"/>
      <c r="F318" s="34"/>
      <c r="G318" s="28"/>
      <c r="H318" s="28"/>
    </row>
    <row r="319" spans="1:9" s="29" customFormat="1" ht="12.75" x14ac:dyDescent="0.2">
      <c r="A319" s="93"/>
      <c r="B319" s="35"/>
      <c r="C319" s="32"/>
      <c r="D319" s="33"/>
      <c r="E319" s="34"/>
      <c r="F319" s="34"/>
      <c r="G319" s="28"/>
      <c r="H319" s="28"/>
    </row>
    <row r="320" spans="1:9" s="29" customFormat="1" ht="12.75" x14ac:dyDescent="0.2">
      <c r="A320" s="93"/>
      <c r="B320" s="35"/>
      <c r="C320" s="32"/>
      <c r="D320" s="33"/>
      <c r="E320" s="34"/>
      <c r="F320" s="34"/>
      <c r="G320" s="28"/>
      <c r="H320" s="28"/>
    </row>
    <row r="321" spans="1:9" s="29" customFormat="1" ht="63.75" x14ac:dyDescent="0.2">
      <c r="A321" s="106" t="s">
        <v>147</v>
      </c>
      <c r="B321" s="31" t="s">
        <v>214</v>
      </c>
      <c r="C321" s="92"/>
      <c r="D321" s="75"/>
      <c r="E321" s="90"/>
      <c r="F321" s="99"/>
      <c r="G321" s="28"/>
      <c r="H321" s="28"/>
    </row>
    <row r="322" spans="1:9" s="29" customFormat="1" ht="12.75" x14ac:dyDescent="0.2">
      <c r="A322" s="106"/>
      <c r="B322" s="31"/>
      <c r="C322" s="92"/>
      <c r="D322" s="75"/>
      <c r="E322" s="90"/>
      <c r="F322" s="99"/>
      <c r="G322" s="28"/>
      <c r="H322" s="28"/>
    </row>
    <row r="323" spans="1:9" s="29" customFormat="1" ht="12.75" x14ac:dyDescent="0.2">
      <c r="A323" s="106"/>
      <c r="B323" s="31" t="s">
        <v>76</v>
      </c>
      <c r="C323" s="92"/>
      <c r="D323" s="75"/>
      <c r="E323" s="90"/>
      <c r="F323" s="99"/>
      <c r="G323" s="28"/>
      <c r="H323" s="28"/>
    </row>
    <row r="324" spans="1:9" s="29" customFormat="1" ht="12.75" x14ac:dyDescent="0.2">
      <c r="A324" s="36"/>
      <c r="B324" s="40" t="s">
        <v>216</v>
      </c>
      <c r="C324" s="92" t="s">
        <v>6</v>
      </c>
      <c r="D324" s="107">
        <v>7</v>
      </c>
      <c r="E324" s="90"/>
      <c r="F324" s="79"/>
      <c r="G324" s="28"/>
      <c r="H324" s="28"/>
    </row>
    <row r="325" spans="1:9" s="29" customFormat="1" ht="12.75" x14ac:dyDescent="0.2">
      <c r="A325" s="36"/>
      <c r="B325" s="40" t="s">
        <v>215</v>
      </c>
      <c r="C325" s="92" t="s">
        <v>6</v>
      </c>
      <c r="D325" s="107">
        <v>6</v>
      </c>
      <c r="E325" s="90"/>
      <c r="F325" s="79"/>
      <c r="G325" s="28"/>
      <c r="H325" s="28"/>
    </row>
    <row r="326" spans="1:9" s="29" customFormat="1" ht="12.75" x14ac:dyDescent="0.2">
      <c r="A326" s="36"/>
      <c r="B326" s="31"/>
      <c r="C326" s="92"/>
      <c r="D326" s="75"/>
      <c r="E326" s="90"/>
      <c r="F326" s="79"/>
      <c r="G326" s="28"/>
      <c r="H326" s="28"/>
    </row>
    <row r="327" spans="1:9" s="29" customFormat="1" ht="13.5" thickBot="1" x14ac:dyDescent="0.25">
      <c r="A327" s="179"/>
      <c r="B327" s="180"/>
      <c r="C327" s="92"/>
      <c r="D327" s="75"/>
      <c r="E327" s="90"/>
      <c r="F327" s="99"/>
      <c r="G327" s="28"/>
      <c r="H327" s="28"/>
    </row>
    <row r="328" spans="1:9" s="29" customFormat="1" ht="13.5" thickBot="1" x14ac:dyDescent="0.25">
      <c r="A328" s="62"/>
      <c r="B328" s="63" t="s">
        <v>53</v>
      </c>
      <c r="C328" s="64"/>
      <c r="D328" s="65"/>
      <c r="E328" s="66"/>
      <c r="F328" s="67"/>
      <c r="G328" s="28"/>
      <c r="H328" s="28"/>
    </row>
    <row r="329" spans="1:9" s="29" customFormat="1" ht="12.75" x14ac:dyDescent="0.2">
      <c r="A329" s="30"/>
      <c r="B329" s="37"/>
      <c r="C329" s="92"/>
      <c r="D329" s="75"/>
      <c r="E329" s="90"/>
      <c r="F329" s="99"/>
      <c r="G329" s="28"/>
      <c r="H329" s="28"/>
    </row>
    <row r="330" spans="1:9" s="29" customFormat="1" ht="12.75" x14ac:dyDescent="0.2">
      <c r="A330" s="30"/>
      <c r="B330" s="37"/>
      <c r="C330" s="92"/>
      <c r="D330" s="75"/>
      <c r="E330" s="90"/>
      <c r="F330" s="99"/>
      <c r="G330" s="28"/>
      <c r="H330" s="28"/>
    </row>
    <row r="331" spans="1:9" s="29" customFormat="1" ht="12.75" x14ac:dyDescent="0.2">
      <c r="A331" s="30"/>
      <c r="B331" s="37"/>
      <c r="C331" s="92"/>
      <c r="D331" s="75"/>
      <c r="E331" s="90"/>
      <c r="F331" s="99"/>
      <c r="G331" s="28"/>
      <c r="H331" s="28"/>
    </row>
    <row r="332" spans="1:9" s="29" customFormat="1" ht="12.75" x14ac:dyDescent="0.2">
      <c r="A332" s="30"/>
      <c r="B332" s="37"/>
      <c r="C332" s="92"/>
      <c r="D332" s="75"/>
      <c r="E332" s="90"/>
      <c r="F332" s="99"/>
      <c r="G332" s="28"/>
      <c r="H332" s="28"/>
    </row>
    <row r="333" spans="1:9" s="5" customFormat="1" ht="12.75" x14ac:dyDescent="0.2">
      <c r="A333" s="97"/>
      <c r="B333" s="108"/>
      <c r="C333" s="92"/>
      <c r="D333" s="75"/>
      <c r="E333" s="92"/>
      <c r="F333" s="109"/>
      <c r="G333" s="105"/>
      <c r="H333" s="105"/>
      <c r="I333" s="4"/>
    </row>
    <row r="334" spans="1:9" s="115" customFormat="1" ht="24" customHeight="1" x14ac:dyDescent="0.2">
      <c r="A334" s="193" t="s">
        <v>95</v>
      </c>
      <c r="B334" s="193"/>
      <c r="C334" s="193"/>
      <c r="D334" s="193"/>
      <c r="E334" s="193"/>
      <c r="F334" s="193"/>
      <c r="G334" s="113"/>
      <c r="H334" s="113"/>
      <c r="I334" s="114"/>
    </row>
    <row r="335" spans="1:9" s="115" customFormat="1" ht="33" customHeight="1" x14ac:dyDescent="0.2">
      <c r="A335" s="154"/>
      <c r="B335" s="190" t="s">
        <v>265</v>
      </c>
      <c r="C335" s="190"/>
      <c r="D335" s="190"/>
      <c r="E335" s="190"/>
      <c r="F335" s="154"/>
      <c r="G335" s="113"/>
      <c r="H335" s="113"/>
      <c r="I335" s="114"/>
    </row>
    <row r="336" spans="1:9" s="115" customFormat="1" ht="15.75" x14ac:dyDescent="0.2">
      <c r="A336" s="189"/>
      <c r="B336" s="116"/>
      <c r="C336" s="189"/>
      <c r="D336" s="117"/>
      <c r="E336" s="189"/>
      <c r="F336" s="189"/>
      <c r="G336" s="113"/>
      <c r="H336" s="113"/>
      <c r="I336" s="114"/>
    </row>
    <row r="337" spans="1:9" s="115" customFormat="1" ht="15.75" x14ac:dyDescent="0.2">
      <c r="A337" s="167">
        <v>1</v>
      </c>
      <c r="B337" s="119" t="s">
        <v>1</v>
      </c>
      <c r="C337" s="120"/>
      <c r="D337" s="121"/>
      <c r="E337" s="120"/>
      <c r="F337" s="122"/>
      <c r="G337" s="113"/>
      <c r="H337" s="113"/>
      <c r="I337" s="114"/>
    </row>
    <row r="338" spans="1:9" s="115" customFormat="1" ht="15.75" x14ac:dyDescent="0.2">
      <c r="A338" s="167"/>
      <c r="B338" s="123"/>
      <c r="C338" s="124"/>
      <c r="D338" s="125"/>
      <c r="E338" s="124"/>
      <c r="F338" s="126"/>
      <c r="G338" s="113"/>
      <c r="H338" s="113"/>
      <c r="I338" s="114"/>
    </row>
    <row r="339" spans="1:9" s="115" customFormat="1" ht="15.75" x14ac:dyDescent="0.2">
      <c r="A339" s="167">
        <v>2</v>
      </c>
      <c r="B339" s="119" t="s">
        <v>8</v>
      </c>
      <c r="C339" s="120"/>
      <c r="D339" s="121"/>
      <c r="E339" s="120"/>
      <c r="F339" s="122"/>
      <c r="G339" s="113"/>
      <c r="H339" s="113"/>
      <c r="I339" s="114"/>
    </row>
    <row r="340" spans="1:9" s="115" customFormat="1" ht="15.75" x14ac:dyDescent="0.2">
      <c r="A340" s="167"/>
      <c r="B340" s="123"/>
      <c r="C340" s="124"/>
      <c r="D340" s="125"/>
      <c r="E340" s="124"/>
      <c r="F340" s="127"/>
      <c r="G340" s="113"/>
      <c r="H340" s="113"/>
      <c r="I340" s="114"/>
    </row>
    <row r="341" spans="1:9" s="115" customFormat="1" ht="30" x14ac:dyDescent="0.2">
      <c r="A341" s="167">
        <v>3</v>
      </c>
      <c r="B341" s="119" t="s">
        <v>41</v>
      </c>
      <c r="C341" s="120"/>
      <c r="D341" s="121"/>
      <c r="E341" s="120"/>
      <c r="F341" s="122"/>
      <c r="G341" s="113"/>
      <c r="H341" s="113"/>
      <c r="I341" s="114"/>
    </row>
    <row r="342" spans="1:9" s="129" customFormat="1" ht="15.75" x14ac:dyDescent="0.2">
      <c r="A342" s="167"/>
      <c r="B342" s="123"/>
      <c r="C342" s="124"/>
      <c r="D342" s="125"/>
      <c r="E342" s="124"/>
      <c r="F342" s="127"/>
      <c r="G342" s="128"/>
      <c r="H342" s="128"/>
    </row>
    <row r="343" spans="1:9" s="129" customFormat="1" ht="15.75" x14ac:dyDescent="0.2">
      <c r="A343" s="167">
        <v>4</v>
      </c>
      <c r="B343" s="119" t="s">
        <v>42</v>
      </c>
      <c r="C343" s="120"/>
      <c r="D343" s="121"/>
      <c r="E343" s="120"/>
      <c r="F343" s="122"/>
      <c r="G343" s="128"/>
      <c r="H343" s="128"/>
    </row>
    <row r="344" spans="1:9" s="129" customFormat="1" ht="15.75" x14ac:dyDescent="0.2">
      <c r="A344" s="167"/>
      <c r="B344" s="123"/>
      <c r="C344" s="124"/>
      <c r="D344" s="125"/>
      <c r="E344" s="124"/>
      <c r="F344" s="127"/>
      <c r="G344" s="128"/>
      <c r="H344" s="128"/>
    </row>
    <row r="345" spans="1:9" s="129" customFormat="1" ht="15.75" x14ac:dyDescent="0.2">
      <c r="A345" s="167">
        <v>5</v>
      </c>
      <c r="B345" s="119" t="s">
        <v>18</v>
      </c>
      <c r="C345" s="120"/>
      <c r="D345" s="121"/>
      <c r="E345" s="120"/>
      <c r="F345" s="122"/>
      <c r="G345" s="128"/>
      <c r="H345" s="128"/>
    </row>
    <row r="346" spans="1:9" s="129" customFormat="1" ht="15.75" x14ac:dyDescent="0.2">
      <c r="A346" s="167"/>
      <c r="B346" s="123"/>
      <c r="C346" s="124"/>
      <c r="D346" s="125"/>
      <c r="E346" s="124"/>
      <c r="F346" s="127"/>
      <c r="G346" s="128"/>
      <c r="H346" s="128"/>
    </row>
    <row r="347" spans="1:9" s="129" customFormat="1" ht="15.75" x14ac:dyDescent="0.2">
      <c r="A347" s="167">
        <v>6</v>
      </c>
      <c r="B347" s="119" t="s">
        <v>36</v>
      </c>
      <c r="C347" s="120"/>
      <c r="D347" s="121"/>
      <c r="E347" s="120"/>
      <c r="F347" s="122"/>
      <c r="G347" s="128"/>
      <c r="H347" s="128"/>
    </row>
    <row r="348" spans="1:9" s="129" customFormat="1" ht="15.75" x14ac:dyDescent="0.2">
      <c r="A348" s="167"/>
      <c r="B348" s="123"/>
      <c r="C348" s="124"/>
      <c r="D348" s="125"/>
      <c r="E348" s="124"/>
      <c r="F348" s="127"/>
      <c r="G348" s="128"/>
      <c r="H348" s="128"/>
    </row>
    <row r="349" spans="1:9" s="129" customFormat="1" ht="15.75" x14ac:dyDescent="0.2">
      <c r="A349" s="167">
        <v>7</v>
      </c>
      <c r="B349" s="119" t="s">
        <v>73</v>
      </c>
      <c r="C349" s="120"/>
      <c r="D349" s="121"/>
      <c r="E349" s="120"/>
      <c r="F349" s="122"/>
      <c r="G349" s="128"/>
      <c r="H349" s="128"/>
    </row>
    <row r="350" spans="1:9" s="129" customFormat="1" ht="15.75" x14ac:dyDescent="0.2">
      <c r="A350" s="167"/>
      <c r="B350" s="123"/>
      <c r="C350" s="124"/>
      <c r="D350" s="125"/>
      <c r="E350" s="124"/>
      <c r="F350" s="127"/>
      <c r="G350" s="128"/>
      <c r="H350" s="128"/>
    </row>
    <row r="351" spans="1:9" s="129" customFormat="1" ht="15.75" x14ac:dyDescent="0.2">
      <c r="A351" s="167">
        <v>8</v>
      </c>
      <c r="B351" s="119" t="s">
        <v>143</v>
      </c>
      <c r="C351" s="120"/>
      <c r="D351" s="121"/>
      <c r="E351" s="120"/>
      <c r="F351" s="122"/>
      <c r="G351" s="128"/>
      <c r="H351" s="128"/>
    </row>
    <row r="352" spans="1:9" s="129" customFormat="1" ht="15.75" x14ac:dyDescent="0.2">
      <c r="A352" s="118"/>
      <c r="B352" s="123"/>
      <c r="C352" s="124"/>
      <c r="D352" s="125"/>
      <c r="E352" s="124"/>
      <c r="F352" s="127"/>
      <c r="G352" s="128"/>
      <c r="H352" s="128"/>
    </row>
    <row r="353" spans="1:9" s="129" customFormat="1" ht="15.75" x14ac:dyDescent="0.2">
      <c r="A353" s="118">
        <v>9</v>
      </c>
      <c r="B353" s="119" t="s">
        <v>193</v>
      </c>
      <c r="C353" s="120"/>
      <c r="D353" s="121"/>
      <c r="E353" s="120"/>
      <c r="F353" s="122"/>
      <c r="G353" s="128"/>
      <c r="H353" s="128"/>
    </row>
    <row r="354" spans="1:9" s="129" customFormat="1" ht="15.75" x14ac:dyDescent="0.2">
      <c r="A354" s="118"/>
      <c r="B354" s="123"/>
      <c r="C354" s="124"/>
      <c r="D354" s="125"/>
      <c r="E354" s="124"/>
      <c r="F354" s="127"/>
      <c r="G354" s="128"/>
      <c r="H354" s="128"/>
    </row>
    <row r="355" spans="1:9" s="129" customFormat="1" ht="16.5" thickBot="1" x14ac:dyDescent="0.25">
      <c r="A355" s="134"/>
      <c r="B355" s="135" t="s">
        <v>283</v>
      </c>
      <c r="C355" s="132"/>
      <c r="D355" s="133"/>
      <c r="E355" s="132"/>
      <c r="F355" s="136"/>
      <c r="G355" s="128"/>
      <c r="H355" s="128"/>
    </row>
    <row r="356" spans="1:9" s="29" customFormat="1" ht="12.75" x14ac:dyDescent="0.2">
      <c r="A356" s="109"/>
      <c r="B356" s="108"/>
      <c r="C356" s="92"/>
      <c r="D356" s="75"/>
      <c r="E356" s="92"/>
      <c r="F356" s="99"/>
      <c r="G356" s="28"/>
      <c r="H356" s="28"/>
    </row>
    <row r="357" spans="1:9" s="29" customFormat="1" ht="12.75" x14ac:dyDescent="0.2">
      <c r="A357" s="109"/>
      <c r="B357" s="108"/>
      <c r="C357" s="92"/>
      <c r="D357" s="75"/>
      <c r="E357" s="92"/>
      <c r="F357" s="99"/>
      <c r="G357" s="28"/>
      <c r="H357" s="28"/>
    </row>
    <row r="358" spans="1:9" s="29" customFormat="1" ht="12.75" x14ac:dyDescent="0.2">
      <c r="A358" s="109"/>
      <c r="B358" s="108"/>
      <c r="C358" s="92"/>
      <c r="D358" s="75"/>
      <c r="E358" s="92"/>
      <c r="F358" s="99"/>
      <c r="G358" s="28"/>
      <c r="H358" s="28"/>
    </row>
    <row r="359" spans="1:9" x14ac:dyDescent="0.2">
      <c r="A359" s="7"/>
      <c r="B359" s="7"/>
      <c r="C359" s="25"/>
      <c r="D359" s="20"/>
      <c r="E359" s="13"/>
      <c r="F359" s="13"/>
      <c r="G359" s="2"/>
      <c r="H359" s="2"/>
      <c r="I359" s="2"/>
    </row>
    <row r="360" spans="1:9" x14ac:dyDescent="0.2">
      <c r="A360" s="7"/>
      <c r="B360" s="7"/>
      <c r="C360" s="3"/>
      <c r="D360" s="3"/>
      <c r="E360" s="3"/>
      <c r="F360" s="13"/>
      <c r="G360" s="2"/>
      <c r="H360" s="2"/>
      <c r="I360" s="2"/>
    </row>
    <row r="361" spans="1:9" x14ac:dyDescent="0.2">
      <c r="A361" s="7"/>
      <c r="B361" s="7"/>
      <c r="C361" s="25"/>
      <c r="D361" s="20"/>
      <c r="E361" s="13"/>
      <c r="F361" s="13"/>
      <c r="G361" s="2"/>
      <c r="H361" s="2"/>
      <c r="I361" s="2"/>
    </row>
    <row r="362" spans="1:9" s="2" customFormat="1" x14ac:dyDescent="0.2">
      <c r="A362" s="7"/>
      <c r="B362" s="7"/>
      <c r="C362" s="25"/>
      <c r="D362" s="20"/>
      <c r="E362" s="13"/>
      <c r="F362" s="13"/>
    </row>
    <row r="363" spans="1:9" s="2" customFormat="1" x14ac:dyDescent="0.2">
      <c r="B363" s="1"/>
      <c r="C363" s="24"/>
      <c r="D363" s="19"/>
      <c r="E363" s="19"/>
      <c r="F363" s="19"/>
    </row>
    <row r="364" spans="1:9" s="2" customFormat="1" x14ac:dyDescent="0.2">
      <c r="B364" s="1"/>
      <c r="C364" s="24"/>
      <c r="D364" s="19"/>
      <c r="E364" s="19"/>
      <c r="F364" s="19"/>
    </row>
    <row r="365" spans="1:9" s="2" customFormat="1" x14ac:dyDescent="0.2">
      <c r="C365" s="24"/>
      <c r="D365" s="19"/>
      <c r="E365" s="19"/>
      <c r="F365" s="19"/>
    </row>
    <row r="366" spans="1:9" s="2" customFormat="1" x14ac:dyDescent="0.2">
      <c r="F366" s="19"/>
    </row>
    <row r="367" spans="1:9" s="2" customFormat="1" x14ac:dyDescent="0.2">
      <c r="C367" s="24"/>
      <c r="D367" s="19"/>
      <c r="E367" s="19"/>
      <c r="F367" s="19"/>
    </row>
    <row r="368" spans="1:9" s="2" customFormat="1" x14ac:dyDescent="0.2">
      <c r="C368" s="24"/>
      <c r="D368" s="19"/>
      <c r="E368" s="19"/>
      <c r="F368" s="19"/>
    </row>
    <row r="369" spans="1:9" s="2" customFormat="1" x14ac:dyDescent="0.2">
      <c r="C369" s="24"/>
      <c r="D369" s="19"/>
      <c r="E369" s="19"/>
      <c r="F369" s="19"/>
    </row>
    <row r="370" spans="1:9" s="2" customFormat="1" x14ac:dyDescent="0.2">
      <c r="C370" s="24"/>
      <c r="D370" s="19"/>
      <c r="E370" s="19"/>
      <c r="F370" s="19"/>
    </row>
    <row r="371" spans="1:9" x14ac:dyDescent="0.2">
      <c r="A371" s="2"/>
      <c r="B371" s="2"/>
      <c r="C371" s="24"/>
      <c r="D371" s="19"/>
      <c r="E371" s="19"/>
      <c r="F371" s="19"/>
      <c r="G371" s="2"/>
      <c r="H371" s="2"/>
      <c r="I371" s="2"/>
    </row>
    <row r="372" spans="1:9" x14ac:dyDescent="0.2">
      <c r="A372" s="7"/>
      <c r="B372" s="7"/>
      <c r="C372" s="25"/>
      <c r="D372" s="20"/>
      <c r="E372" s="13"/>
      <c r="F372" s="13"/>
      <c r="G372" s="2"/>
      <c r="H372" s="2"/>
      <c r="I372" s="2"/>
    </row>
    <row r="373" spans="1:9" x14ac:dyDescent="0.2">
      <c r="A373" s="7"/>
      <c r="B373" s="7"/>
      <c r="C373" s="25"/>
      <c r="D373" s="20"/>
      <c r="E373" s="13"/>
      <c r="F373" s="13"/>
      <c r="G373" s="2"/>
      <c r="H373" s="2"/>
      <c r="I373" s="2"/>
    </row>
    <row r="374" spans="1:9" x14ac:dyDescent="0.2">
      <c r="A374" s="7"/>
      <c r="B374" s="7"/>
      <c r="C374" s="25"/>
      <c r="D374" s="20"/>
      <c r="E374" s="13"/>
      <c r="F374" s="13"/>
      <c r="H374" s="3"/>
    </row>
    <row r="375" spans="1:9" x14ac:dyDescent="0.2">
      <c r="A375" s="7"/>
      <c r="B375" s="7"/>
      <c r="C375" s="25"/>
      <c r="D375" s="20"/>
      <c r="E375" s="13"/>
      <c r="F375" s="13"/>
    </row>
  </sheetData>
  <mergeCells count="4">
    <mergeCell ref="B3:E3"/>
    <mergeCell ref="B246:F246"/>
    <mergeCell ref="A334:F334"/>
    <mergeCell ref="B335:E335"/>
  </mergeCells>
  <pageMargins left="1.1811023622047245" right="0.59055118110236227" top="0.98425196850393704" bottom="0.98425196850393704" header="0.59055118110236227" footer="0.59055118110236227"/>
  <pageSetup paperSize="9" orientation="portrait" r:id="rId1"/>
  <headerFooter>
    <oddHeader xml:space="preserve">&amp;L&amp;8Projekt sanacije od poplava
Obala Juričev Ive Cota u Vodicama 
&amp;R&amp;8Građevinski projekt
T.D 031/17
</oddHeader>
    <oddFooter>&amp;L&amp;8
HIDROING d.o.o.
Split, prosinac 2017.&amp;R&amp;8Troškovnik 
str. &amp;P/&amp;N</oddFooter>
  </headerFooter>
  <rowBreaks count="7" manualBreakCount="7">
    <brk id="30" max="5" man="1"/>
    <brk id="145" max="5" man="1"/>
    <brk id="193" max="5" man="1"/>
    <brk id="220" max="5" man="1"/>
    <brk id="246" max="5" man="1"/>
    <brk id="296" max="5" man="1"/>
    <brk id="33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view="pageBreakPreview" topLeftCell="A6" zoomScaleNormal="100" zoomScaleSheetLayoutView="100" zoomScalePageLayoutView="85" workbookViewId="0">
      <selection activeCell="A6" sqref="A1:XFD1048576"/>
    </sheetView>
  </sheetViews>
  <sheetFormatPr defaultRowHeight="11.25" x14ac:dyDescent="0.2"/>
  <cols>
    <col min="1" max="1" width="5.28515625" style="185" customWidth="1"/>
    <col min="2" max="2" width="42.7109375" style="186" customWidth="1"/>
    <col min="3" max="3" width="6.7109375" style="22" customWidth="1"/>
    <col min="4" max="4" width="9.28515625" style="17" customWidth="1"/>
    <col min="5" max="5" width="8.7109375" style="22" customWidth="1"/>
    <col min="6" max="6" width="10" style="22" customWidth="1"/>
    <col min="7" max="7" width="11.42578125" style="14" customWidth="1"/>
    <col min="8" max="8" width="7.7109375" style="14" customWidth="1"/>
    <col min="9" max="9" width="8.7109375" style="3" customWidth="1"/>
    <col min="10" max="16384" width="9.140625" style="3"/>
  </cols>
  <sheetData>
    <row r="1" spans="1:8" s="29" customFormat="1" ht="26.25" thickBot="1" x14ac:dyDescent="0.25">
      <c r="A1" s="26" t="s">
        <v>338</v>
      </c>
      <c r="B1" s="26" t="s">
        <v>339</v>
      </c>
      <c r="C1" s="26" t="s">
        <v>340</v>
      </c>
      <c r="D1" s="27" t="s">
        <v>341</v>
      </c>
      <c r="E1" s="26" t="s">
        <v>342</v>
      </c>
      <c r="F1" s="26" t="s">
        <v>343</v>
      </c>
      <c r="G1" s="28"/>
      <c r="H1" s="28"/>
    </row>
    <row r="2" spans="1:8" s="29" customFormat="1" ht="12.75" x14ac:dyDescent="0.2">
      <c r="A2" s="30"/>
      <c r="B2" s="31"/>
      <c r="C2" s="32"/>
      <c r="D2" s="33"/>
      <c r="E2" s="34"/>
      <c r="F2" s="34"/>
      <c r="G2" s="28"/>
      <c r="H2" s="28"/>
    </row>
    <row r="3" spans="1:8" s="29" customFormat="1" ht="15.75" x14ac:dyDescent="0.2">
      <c r="A3" s="138" t="s">
        <v>266</v>
      </c>
      <c r="B3" s="195" t="s">
        <v>267</v>
      </c>
      <c r="C3" s="195"/>
      <c r="D3" s="195"/>
      <c r="E3" s="195"/>
      <c r="F3" s="34"/>
      <c r="G3" s="28"/>
      <c r="H3" s="28"/>
    </row>
    <row r="4" spans="1:8" s="29" customFormat="1" ht="12.75" x14ac:dyDescent="0.2">
      <c r="A4" s="30"/>
      <c r="B4" s="31"/>
      <c r="C4" s="32"/>
      <c r="D4" s="33"/>
      <c r="E4" s="34"/>
      <c r="F4" s="34"/>
      <c r="G4" s="28"/>
      <c r="H4" s="28"/>
    </row>
    <row r="5" spans="1:8" s="29" customFormat="1" ht="12.75" x14ac:dyDescent="0.2">
      <c r="A5" s="36" t="s">
        <v>22</v>
      </c>
      <c r="B5" s="37" t="s">
        <v>1</v>
      </c>
      <c r="C5" s="32"/>
      <c r="D5" s="33"/>
      <c r="E5" s="34"/>
      <c r="F5" s="34"/>
      <c r="G5" s="28"/>
      <c r="H5" s="28"/>
    </row>
    <row r="6" spans="1:8" s="29" customFormat="1" ht="12.75" x14ac:dyDescent="0.2">
      <c r="A6" s="36"/>
      <c r="B6" s="37"/>
      <c r="C6" s="32"/>
      <c r="D6" s="33"/>
      <c r="E6" s="34"/>
      <c r="F6" s="34"/>
      <c r="G6" s="38"/>
      <c r="H6" s="28"/>
    </row>
    <row r="7" spans="1:8" s="29" customFormat="1" ht="12.75" x14ac:dyDescent="0.2">
      <c r="A7" s="36"/>
      <c r="B7" s="37"/>
      <c r="C7" s="32"/>
      <c r="D7" s="33"/>
      <c r="E7" s="34"/>
      <c r="F7" s="34"/>
      <c r="G7" s="28"/>
      <c r="H7" s="28"/>
    </row>
    <row r="8" spans="1:8" s="29" customFormat="1" ht="89.25" x14ac:dyDescent="0.2">
      <c r="A8" s="30" t="s">
        <v>2</v>
      </c>
      <c r="B8" s="31" t="s">
        <v>123</v>
      </c>
      <c r="C8" s="32"/>
      <c r="D8" s="33"/>
      <c r="E8" s="34"/>
      <c r="F8" s="34"/>
      <c r="G8" s="28"/>
      <c r="H8" s="28"/>
    </row>
    <row r="9" spans="1:8" s="29" customFormat="1" ht="12.75" x14ac:dyDescent="0.2">
      <c r="A9" s="30"/>
      <c r="B9" s="40"/>
      <c r="C9" s="32"/>
      <c r="D9" s="33"/>
      <c r="E9" s="34"/>
      <c r="F9" s="34"/>
      <c r="G9" s="28"/>
      <c r="H9" s="28"/>
    </row>
    <row r="10" spans="1:8" s="29" customFormat="1" ht="12.75" x14ac:dyDescent="0.2">
      <c r="A10" s="30"/>
      <c r="B10" s="31" t="s">
        <v>124</v>
      </c>
      <c r="C10" s="32"/>
      <c r="D10" s="33"/>
      <c r="E10" s="34"/>
      <c r="F10" s="34"/>
      <c r="G10" s="28"/>
      <c r="H10" s="28"/>
    </row>
    <row r="11" spans="1:8" s="29" customFormat="1" ht="12.75" x14ac:dyDescent="0.2">
      <c r="A11" s="30"/>
      <c r="B11" s="40" t="s">
        <v>121</v>
      </c>
      <c r="C11" s="32" t="s">
        <v>3</v>
      </c>
      <c r="D11" s="33">
        <v>12.1</v>
      </c>
      <c r="E11" s="34"/>
      <c r="F11" s="34"/>
      <c r="G11" s="28"/>
      <c r="H11" s="28"/>
    </row>
    <row r="12" spans="1:8" s="29" customFormat="1" ht="12.75" x14ac:dyDescent="0.2">
      <c r="A12" s="30"/>
      <c r="B12" s="40" t="s">
        <v>301</v>
      </c>
      <c r="C12" s="32" t="s">
        <v>6</v>
      </c>
      <c r="D12" s="39">
        <v>1</v>
      </c>
      <c r="E12" s="34"/>
      <c r="F12" s="34"/>
      <c r="G12" s="28"/>
      <c r="H12" s="28"/>
    </row>
    <row r="13" spans="1:8" s="29" customFormat="1" ht="12.75" x14ac:dyDescent="0.2">
      <c r="A13" s="30"/>
      <c r="B13" s="40" t="s">
        <v>302</v>
      </c>
      <c r="C13" s="32" t="s">
        <v>115</v>
      </c>
      <c r="D13" s="39">
        <v>1</v>
      </c>
      <c r="E13" s="34"/>
      <c r="F13" s="34"/>
      <c r="G13" s="28"/>
      <c r="H13" s="41"/>
    </row>
    <row r="14" spans="1:8" s="29" customFormat="1" ht="12.75" x14ac:dyDescent="0.2">
      <c r="A14" s="30"/>
      <c r="B14" s="40"/>
      <c r="C14" s="32"/>
      <c r="D14" s="39"/>
      <c r="E14" s="34"/>
      <c r="F14" s="34"/>
      <c r="G14" s="28"/>
      <c r="H14" s="41"/>
    </row>
    <row r="15" spans="1:8" s="29" customFormat="1" ht="12.75" x14ac:dyDescent="0.2">
      <c r="A15" s="30"/>
      <c r="B15" s="31"/>
      <c r="C15" s="32"/>
      <c r="D15" s="33"/>
      <c r="E15" s="34"/>
      <c r="F15" s="34"/>
      <c r="G15" s="28"/>
      <c r="H15" s="42"/>
    </row>
    <row r="16" spans="1:8" s="29" customFormat="1" ht="63.75" x14ac:dyDescent="0.2">
      <c r="A16" s="30" t="s">
        <v>4</v>
      </c>
      <c r="B16" s="60" t="s">
        <v>310</v>
      </c>
      <c r="C16" s="61"/>
      <c r="D16" s="33"/>
      <c r="E16" s="34"/>
      <c r="F16" s="34"/>
    </row>
    <row r="17" spans="1:8" s="29" customFormat="1" ht="12.75" x14ac:dyDescent="0.2">
      <c r="A17" s="30"/>
      <c r="B17" s="60"/>
      <c r="C17" s="61"/>
      <c r="D17" s="33"/>
      <c r="E17" s="34"/>
      <c r="F17" s="34"/>
    </row>
    <row r="18" spans="1:8" s="29" customFormat="1" ht="12.75" x14ac:dyDescent="0.2">
      <c r="A18" s="30"/>
      <c r="B18" s="31" t="s">
        <v>20</v>
      </c>
      <c r="C18" s="32" t="s">
        <v>21</v>
      </c>
      <c r="D18" s="39">
        <v>1</v>
      </c>
      <c r="E18" s="34"/>
      <c r="F18" s="34"/>
    </row>
    <row r="19" spans="1:8" s="29" customFormat="1" ht="12.75" x14ac:dyDescent="0.2">
      <c r="A19" s="30"/>
      <c r="B19" s="31"/>
      <c r="C19" s="32"/>
      <c r="D19" s="33"/>
      <c r="E19" s="34"/>
      <c r="F19" s="34"/>
      <c r="G19" s="28"/>
      <c r="H19" s="28"/>
    </row>
    <row r="20" spans="1:8" s="29" customFormat="1" ht="12.75" x14ac:dyDescent="0.2">
      <c r="A20" s="30"/>
      <c r="B20" s="31"/>
      <c r="C20" s="32"/>
      <c r="D20" s="33"/>
      <c r="E20" s="34"/>
      <c r="F20" s="34"/>
      <c r="G20" s="28"/>
      <c r="H20" s="28"/>
    </row>
    <row r="21" spans="1:8" s="29" customFormat="1" ht="51" x14ac:dyDescent="0.2">
      <c r="A21" s="30" t="s">
        <v>5</v>
      </c>
      <c r="B21" s="31" t="s">
        <v>55</v>
      </c>
      <c r="C21" s="32"/>
      <c r="D21" s="33"/>
      <c r="E21" s="34"/>
      <c r="F21" s="34"/>
      <c r="G21" s="28"/>
      <c r="H21" s="28"/>
    </row>
    <row r="22" spans="1:8" s="29" customFormat="1" ht="12.75" x14ac:dyDescent="0.2">
      <c r="A22" s="30"/>
      <c r="B22" s="31"/>
      <c r="C22" s="32"/>
      <c r="D22" s="33"/>
      <c r="E22" s="34"/>
      <c r="F22" s="34"/>
      <c r="G22" s="28"/>
      <c r="H22" s="28"/>
    </row>
    <row r="23" spans="1:8" s="29" customFormat="1" ht="14.25" customHeight="1" x14ac:dyDescent="0.2">
      <c r="A23" s="30"/>
      <c r="B23" s="31" t="s">
        <v>30</v>
      </c>
      <c r="C23" s="32" t="s">
        <v>115</v>
      </c>
      <c r="D23" s="39">
        <v>1</v>
      </c>
      <c r="E23" s="34"/>
      <c r="F23" s="34"/>
      <c r="G23" s="28"/>
      <c r="H23" s="28"/>
    </row>
    <row r="24" spans="1:8" s="29" customFormat="1" ht="12.75" x14ac:dyDescent="0.2">
      <c r="A24" s="30"/>
      <c r="B24" s="31"/>
      <c r="C24" s="32"/>
      <c r="D24" s="33"/>
      <c r="E24" s="34"/>
      <c r="F24" s="34"/>
      <c r="G24" s="28"/>
      <c r="H24" s="28"/>
    </row>
    <row r="25" spans="1:8" s="29" customFormat="1" ht="12.75" x14ac:dyDescent="0.2">
      <c r="A25" s="30"/>
      <c r="B25" s="31"/>
      <c r="C25" s="32"/>
      <c r="D25" s="33"/>
      <c r="E25" s="34"/>
      <c r="F25" s="34"/>
      <c r="G25" s="28"/>
      <c r="H25" s="28"/>
    </row>
    <row r="26" spans="1:8" s="29" customFormat="1" ht="63.75" x14ac:dyDescent="0.2">
      <c r="A26" s="30" t="s">
        <v>54</v>
      </c>
      <c r="B26" s="31" t="s">
        <v>89</v>
      </c>
      <c r="C26" s="32"/>
      <c r="D26" s="33"/>
      <c r="E26" s="34"/>
      <c r="F26" s="34"/>
      <c r="G26" s="28"/>
      <c r="H26" s="28"/>
    </row>
    <row r="27" spans="1:8" s="29" customFormat="1" ht="12.75" x14ac:dyDescent="0.2">
      <c r="A27" s="30"/>
      <c r="B27" s="40"/>
      <c r="C27" s="32"/>
      <c r="D27" s="33"/>
      <c r="E27" s="34"/>
      <c r="F27" s="34"/>
      <c r="G27" s="28"/>
      <c r="H27" s="28"/>
    </row>
    <row r="28" spans="1:8" s="29" customFormat="1" ht="12.75" x14ac:dyDescent="0.2">
      <c r="A28" s="30"/>
      <c r="B28" s="31" t="s">
        <v>58</v>
      </c>
      <c r="C28" s="32" t="s">
        <v>3</v>
      </c>
      <c r="D28" s="33">
        <v>40</v>
      </c>
      <c r="E28" s="34"/>
      <c r="F28" s="34"/>
      <c r="G28" s="28"/>
      <c r="H28" s="28"/>
    </row>
    <row r="29" spans="1:8" s="29" customFormat="1" ht="12.75" x14ac:dyDescent="0.2">
      <c r="A29" s="30"/>
      <c r="B29" s="31"/>
      <c r="C29" s="32"/>
      <c r="D29" s="33"/>
      <c r="E29" s="34"/>
      <c r="F29" s="34"/>
      <c r="G29" s="28"/>
      <c r="H29" s="28"/>
    </row>
    <row r="30" spans="1:8" s="29" customFormat="1" ht="12.75" x14ac:dyDescent="0.2">
      <c r="A30" s="30"/>
      <c r="B30" s="31"/>
      <c r="C30" s="32"/>
      <c r="D30" s="33"/>
      <c r="E30" s="34"/>
      <c r="F30" s="34"/>
      <c r="G30" s="28"/>
      <c r="H30" s="28"/>
    </row>
    <row r="31" spans="1:8" s="29" customFormat="1" ht="89.25" x14ac:dyDescent="0.2">
      <c r="A31" s="30" t="s">
        <v>56</v>
      </c>
      <c r="B31" s="31" t="s">
        <v>60</v>
      </c>
      <c r="C31" s="32"/>
      <c r="D31" s="33"/>
      <c r="E31" s="34"/>
      <c r="F31" s="34"/>
      <c r="G31" s="28"/>
      <c r="H31" s="28"/>
    </row>
    <row r="32" spans="1:8" s="29" customFormat="1" ht="12.75" x14ac:dyDescent="0.2">
      <c r="A32" s="30"/>
      <c r="B32" s="31"/>
      <c r="C32" s="32"/>
      <c r="D32" s="33"/>
      <c r="E32" s="34"/>
      <c r="F32" s="34"/>
      <c r="G32" s="28"/>
      <c r="H32" s="28"/>
    </row>
    <row r="33" spans="1:8" s="29" customFormat="1" ht="25.5" x14ac:dyDescent="0.2">
      <c r="A33" s="30"/>
      <c r="B33" s="31" t="s">
        <v>61</v>
      </c>
      <c r="C33" s="32" t="s">
        <v>6</v>
      </c>
      <c r="D33" s="39">
        <v>2</v>
      </c>
      <c r="E33" s="34"/>
      <c r="F33" s="34"/>
      <c r="G33" s="28"/>
      <c r="H33" s="28"/>
    </row>
    <row r="34" spans="1:8" s="29" customFormat="1" ht="12.75" x14ac:dyDescent="0.2">
      <c r="A34" s="30"/>
      <c r="B34" s="31"/>
      <c r="C34" s="32"/>
      <c r="D34" s="33"/>
      <c r="E34" s="34"/>
      <c r="F34" s="34"/>
      <c r="G34" s="28"/>
      <c r="H34" s="28"/>
    </row>
    <row r="35" spans="1:8" s="29" customFormat="1" ht="12.75" x14ac:dyDescent="0.2">
      <c r="A35" s="30"/>
      <c r="B35" s="31"/>
      <c r="C35" s="32"/>
      <c r="D35" s="33"/>
      <c r="E35" s="34"/>
      <c r="F35" s="34"/>
      <c r="G35" s="28"/>
      <c r="H35" s="28"/>
    </row>
    <row r="36" spans="1:8" s="29" customFormat="1" ht="51" x14ac:dyDescent="0.2">
      <c r="A36" s="51" t="s">
        <v>57</v>
      </c>
      <c r="B36" s="31" t="s">
        <v>154</v>
      </c>
      <c r="C36" s="32"/>
      <c r="D36" s="33"/>
      <c r="E36" s="34"/>
      <c r="F36" s="34"/>
      <c r="G36" s="49"/>
      <c r="H36" s="28"/>
    </row>
    <row r="37" spans="1:8" s="29" customFormat="1" ht="12.75" x14ac:dyDescent="0.2">
      <c r="A37" s="30"/>
      <c r="B37" s="31"/>
      <c r="C37" s="32"/>
      <c r="D37" s="33"/>
      <c r="E37" s="34"/>
      <c r="F37" s="34"/>
      <c r="G37" s="28"/>
      <c r="H37" s="28"/>
    </row>
    <row r="38" spans="1:8" s="29" customFormat="1" ht="12.75" x14ac:dyDescent="0.2">
      <c r="A38" s="30"/>
      <c r="B38" s="31" t="s">
        <v>65</v>
      </c>
      <c r="C38" s="32"/>
      <c r="D38" s="33"/>
      <c r="E38" s="34"/>
      <c r="F38" s="34"/>
      <c r="G38" s="28"/>
      <c r="H38" s="28"/>
    </row>
    <row r="39" spans="1:8" s="29" customFormat="1" ht="12.75" x14ac:dyDescent="0.2">
      <c r="A39" s="30"/>
      <c r="B39" s="52" t="s">
        <v>269</v>
      </c>
      <c r="C39" s="53" t="s">
        <v>67</v>
      </c>
      <c r="D39" s="33">
        <v>20</v>
      </c>
      <c r="E39" s="34"/>
      <c r="F39" s="34"/>
      <c r="G39" s="28"/>
      <c r="H39" s="28"/>
    </row>
    <row r="40" spans="1:8" s="29" customFormat="1" ht="12.75" x14ac:dyDescent="0.2">
      <c r="A40" s="30"/>
      <c r="B40" s="52" t="s">
        <v>66</v>
      </c>
      <c r="C40" s="53" t="s">
        <v>67</v>
      </c>
      <c r="D40" s="54">
        <v>30</v>
      </c>
      <c r="E40" s="34"/>
      <c r="F40" s="34"/>
      <c r="G40" s="55"/>
      <c r="H40" s="49"/>
    </row>
    <row r="41" spans="1:8" s="29" customFormat="1" ht="12.75" x14ac:dyDescent="0.2">
      <c r="A41" s="30"/>
      <c r="B41" s="52" t="s">
        <v>80</v>
      </c>
      <c r="C41" s="53" t="s">
        <v>67</v>
      </c>
      <c r="D41" s="54">
        <v>20</v>
      </c>
      <c r="E41" s="34"/>
      <c r="F41" s="34"/>
      <c r="G41" s="55"/>
      <c r="H41" s="49"/>
    </row>
    <row r="42" spans="1:8" s="29" customFormat="1" ht="12.75" x14ac:dyDescent="0.2">
      <c r="A42" s="30"/>
      <c r="B42" s="52" t="s">
        <v>81</v>
      </c>
      <c r="C42" s="53" t="s">
        <v>67</v>
      </c>
      <c r="D42" s="54">
        <v>20</v>
      </c>
      <c r="E42" s="34"/>
      <c r="F42" s="34"/>
      <c r="G42" s="55"/>
      <c r="H42" s="49"/>
    </row>
    <row r="43" spans="1:8" s="47" customFormat="1" ht="12.75" x14ac:dyDescent="0.2">
      <c r="A43" s="174"/>
      <c r="B43" s="170"/>
      <c r="C43" s="32"/>
      <c r="D43" s="39"/>
      <c r="E43" s="110"/>
      <c r="F43" s="173"/>
    </row>
    <row r="44" spans="1:8" s="47" customFormat="1" ht="12.75" x14ac:dyDescent="0.2">
      <c r="A44" s="174"/>
      <c r="B44" s="170"/>
      <c r="C44" s="32"/>
      <c r="D44" s="39"/>
      <c r="E44" s="110"/>
      <c r="F44" s="173"/>
    </row>
    <row r="45" spans="1:8" s="29" customFormat="1" ht="54" customHeight="1" x14ac:dyDescent="0.2">
      <c r="A45" s="51" t="s">
        <v>59</v>
      </c>
      <c r="B45" s="175" t="s">
        <v>306</v>
      </c>
      <c r="C45" s="56"/>
      <c r="D45" s="54"/>
      <c r="E45" s="57"/>
      <c r="F45" s="34"/>
      <c r="G45" s="28"/>
      <c r="H45" s="28"/>
    </row>
    <row r="46" spans="1:8" s="29" customFormat="1" ht="12.75" x14ac:dyDescent="0.2">
      <c r="A46" s="51"/>
      <c r="B46" s="175"/>
      <c r="C46" s="56"/>
      <c r="D46" s="54"/>
      <c r="E46" s="57"/>
      <c r="F46" s="34"/>
      <c r="G46" s="28"/>
      <c r="H46" s="28"/>
    </row>
    <row r="47" spans="1:8" s="29" customFormat="1" ht="12.75" x14ac:dyDescent="0.2">
      <c r="A47" s="51"/>
      <c r="B47" s="175" t="s">
        <v>82</v>
      </c>
      <c r="C47" s="56"/>
      <c r="D47" s="54"/>
      <c r="E47" s="57"/>
      <c r="F47" s="34"/>
      <c r="G47" s="28"/>
      <c r="H47" s="28"/>
    </row>
    <row r="48" spans="1:8" s="29" customFormat="1" ht="12.75" x14ac:dyDescent="0.2">
      <c r="A48" s="58"/>
      <c r="B48" s="52" t="s">
        <v>269</v>
      </c>
      <c r="C48" s="53" t="s">
        <v>6</v>
      </c>
      <c r="D48" s="59">
        <v>2</v>
      </c>
      <c r="E48" s="176"/>
      <c r="F48" s="34"/>
      <c r="G48" s="49"/>
      <c r="H48" s="28"/>
    </row>
    <row r="49" spans="1:8" s="29" customFormat="1" ht="12.75" x14ac:dyDescent="0.2">
      <c r="A49" s="58"/>
      <c r="B49" s="52" t="s">
        <v>66</v>
      </c>
      <c r="C49" s="53" t="s">
        <v>6</v>
      </c>
      <c r="D49" s="59">
        <v>2</v>
      </c>
      <c r="E49" s="176"/>
      <c r="F49" s="34"/>
      <c r="G49" s="49"/>
      <c r="H49" s="28"/>
    </row>
    <row r="50" spans="1:8" s="29" customFormat="1" ht="12.75" x14ac:dyDescent="0.2">
      <c r="A50" s="58"/>
      <c r="B50" s="52" t="s">
        <v>80</v>
      </c>
      <c r="C50" s="53" t="s">
        <v>6</v>
      </c>
      <c r="D50" s="59">
        <v>2</v>
      </c>
      <c r="E50" s="176"/>
      <c r="F50" s="34"/>
      <c r="G50" s="49"/>
      <c r="H50" s="28"/>
    </row>
    <row r="51" spans="1:8" s="29" customFormat="1" ht="12.75" x14ac:dyDescent="0.2">
      <c r="A51" s="58"/>
      <c r="B51" s="52" t="s">
        <v>81</v>
      </c>
      <c r="C51" s="53" t="s">
        <v>6</v>
      </c>
      <c r="D51" s="59">
        <v>2</v>
      </c>
      <c r="E51" s="176"/>
      <c r="F51" s="34"/>
      <c r="G51" s="49"/>
      <c r="H51" s="28"/>
    </row>
    <row r="52" spans="1:8" s="29" customFormat="1" ht="12.75" x14ac:dyDescent="0.2">
      <c r="A52" s="58"/>
      <c r="B52" s="52"/>
      <c r="C52" s="56"/>
      <c r="D52" s="59"/>
      <c r="E52" s="176"/>
      <c r="F52" s="34"/>
      <c r="G52" s="49"/>
      <c r="H52" s="28"/>
    </row>
    <row r="53" spans="1:8" s="29" customFormat="1" ht="12.75" x14ac:dyDescent="0.2">
      <c r="A53" s="58"/>
      <c r="B53" s="52"/>
      <c r="C53" s="56"/>
      <c r="D53" s="59"/>
      <c r="E53" s="176"/>
      <c r="F53" s="34"/>
      <c r="G53" s="49"/>
      <c r="H53" s="28"/>
    </row>
    <row r="54" spans="1:8" s="29" customFormat="1" ht="27.75" customHeight="1" x14ac:dyDescent="0.2">
      <c r="A54" s="30" t="s">
        <v>62</v>
      </c>
      <c r="B54" s="170" t="s">
        <v>125</v>
      </c>
      <c r="C54" s="32"/>
      <c r="D54" s="33"/>
      <c r="E54" s="34"/>
      <c r="F54" s="34"/>
      <c r="G54" s="28"/>
      <c r="H54" s="28"/>
    </row>
    <row r="55" spans="1:8" s="29" customFormat="1" ht="12.75" x14ac:dyDescent="0.2">
      <c r="A55" s="30"/>
      <c r="B55" s="40"/>
      <c r="C55" s="32"/>
      <c r="D55" s="33"/>
      <c r="E55" s="34"/>
      <c r="F55" s="34"/>
      <c r="G55" s="49"/>
      <c r="H55" s="28"/>
    </row>
    <row r="56" spans="1:8" s="29" customFormat="1" ht="14.25" x14ac:dyDescent="0.2">
      <c r="A56" s="30"/>
      <c r="B56" s="31" t="s">
        <v>96</v>
      </c>
      <c r="C56" s="32" t="s">
        <v>3</v>
      </c>
      <c r="D56" s="33">
        <v>18</v>
      </c>
      <c r="E56" s="34"/>
      <c r="F56" s="34"/>
      <c r="G56" s="28"/>
      <c r="H56" s="28"/>
    </row>
    <row r="57" spans="1:8" s="47" customFormat="1" ht="12.75" x14ac:dyDescent="0.2">
      <c r="A57" s="174"/>
      <c r="B57" s="170"/>
      <c r="C57" s="32"/>
      <c r="D57" s="39"/>
      <c r="E57" s="110"/>
      <c r="F57" s="173"/>
    </row>
    <row r="58" spans="1:8" s="47" customFormat="1" ht="12.75" x14ac:dyDescent="0.2">
      <c r="A58" s="174"/>
      <c r="B58" s="170"/>
      <c r="C58" s="32"/>
      <c r="D58" s="39"/>
      <c r="E58" s="110"/>
      <c r="F58" s="173"/>
    </row>
    <row r="59" spans="1:8" s="47" customFormat="1" ht="38.25" x14ac:dyDescent="0.2">
      <c r="A59" s="174" t="s">
        <v>63</v>
      </c>
      <c r="B59" s="170" t="s">
        <v>281</v>
      </c>
      <c r="C59" s="32"/>
      <c r="D59" s="39"/>
      <c r="E59" s="110"/>
      <c r="F59" s="173"/>
    </row>
    <row r="60" spans="1:8" s="47" customFormat="1" ht="12.75" x14ac:dyDescent="0.2">
      <c r="A60" s="174"/>
      <c r="B60" s="170"/>
      <c r="C60" s="32"/>
      <c r="D60" s="39"/>
      <c r="E60" s="110"/>
      <c r="F60" s="173"/>
    </row>
    <row r="61" spans="1:8" s="47" customFormat="1" ht="12.75" x14ac:dyDescent="0.2">
      <c r="A61" s="174"/>
      <c r="B61" s="170" t="s">
        <v>270</v>
      </c>
      <c r="C61" s="32" t="s">
        <v>115</v>
      </c>
      <c r="D61" s="39">
        <v>1</v>
      </c>
      <c r="E61" s="110"/>
      <c r="F61" s="173"/>
    </row>
    <row r="62" spans="1:8" s="47" customFormat="1" ht="12.75" x14ac:dyDescent="0.2">
      <c r="A62" s="174"/>
      <c r="B62" s="170"/>
      <c r="C62" s="32"/>
      <c r="D62" s="39"/>
      <c r="E62" s="110"/>
      <c r="F62" s="173"/>
    </row>
    <row r="63" spans="1:8" s="47" customFormat="1" ht="12.75" x14ac:dyDescent="0.2">
      <c r="A63" s="174"/>
      <c r="B63" s="170"/>
      <c r="C63" s="171"/>
      <c r="D63" s="172"/>
      <c r="E63" s="110"/>
      <c r="F63" s="173"/>
    </row>
    <row r="64" spans="1:8" s="47" customFormat="1" ht="27.75" customHeight="1" x14ac:dyDescent="0.2">
      <c r="A64" s="174" t="s">
        <v>64</v>
      </c>
      <c r="B64" s="170" t="s">
        <v>133</v>
      </c>
      <c r="C64" s="32"/>
      <c r="D64" s="39"/>
      <c r="E64" s="110"/>
      <c r="F64" s="173"/>
    </row>
    <row r="65" spans="1:8" s="47" customFormat="1" ht="12.75" x14ac:dyDescent="0.2">
      <c r="A65" s="174"/>
      <c r="B65" s="170"/>
      <c r="C65" s="32"/>
      <c r="D65" s="39"/>
      <c r="E65" s="110"/>
      <c r="F65" s="173"/>
    </row>
    <row r="66" spans="1:8" s="29" customFormat="1" ht="14.25" x14ac:dyDescent="0.2">
      <c r="A66" s="30"/>
      <c r="B66" s="31" t="s">
        <v>134</v>
      </c>
      <c r="C66" s="32" t="s">
        <v>132</v>
      </c>
      <c r="D66" s="33">
        <v>54</v>
      </c>
      <c r="E66" s="34"/>
      <c r="F66" s="34"/>
      <c r="G66" s="28">
        <f>73+18-(3.4*4.75+8.7*2.6)</f>
        <v>52.230000000000004</v>
      </c>
      <c r="H66" s="28"/>
    </row>
    <row r="67" spans="1:8" s="47" customFormat="1" ht="12.75" x14ac:dyDescent="0.2">
      <c r="A67" s="174"/>
      <c r="B67" s="170"/>
      <c r="C67" s="32"/>
      <c r="D67" s="39"/>
      <c r="E67" s="110"/>
      <c r="F67" s="173"/>
    </row>
    <row r="68" spans="1:8" s="47" customFormat="1" ht="12.75" x14ac:dyDescent="0.2">
      <c r="A68" s="174"/>
      <c r="B68" s="170"/>
      <c r="C68" s="32"/>
      <c r="D68" s="39"/>
      <c r="E68" s="110"/>
      <c r="F68" s="173"/>
    </row>
    <row r="69" spans="1:8" s="29" customFormat="1" ht="89.25" x14ac:dyDescent="0.2">
      <c r="A69" s="30" t="s">
        <v>68</v>
      </c>
      <c r="B69" s="60" t="s">
        <v>303</v>
      </c>
      <c r="C69" s="32"/>
      <c r="D69" s="33"/>
      <c r="E69" s="34"/>
      <c r="F69" s="34"/>
    </row>
    <row r="70" spans="1:8" s="29" customFormat="1" ht="12.75" x14ac:dyDescent="0.2">
      <c r="A70" s="30"/>
      <c r="B70" s="40"/>
      <c r="C70" s="32"/>
      <c r="D70" s="33"/>
      <c r="E70" s="34"/>
      <c r="F70" s="34"/>
    </row>
    <row r="71" spans="1:8" s="29" customFormat="1" ht="14.25" x14ac:dyDescent="0.2">
      <c r="A71" s="30"/>
      <c r="B71" s="60" t="s">
        <v>296</v>
      </c>
      <c r="C71" s="32" t="s">
        <v>98</v>
      </c>
      <c r="D71" s="33">
        <v>1</v>
      </c>
      <c r="E71" s="34"/>
      <c r="F71" s="34"/>
      <c r="G71" s="29">
        <f>0.15*0.25*15+(5.4*2+4.7)*0.1*0.23</f>
        <v>0.91900000000000004</v>
      </c>
    </row>
    <row r="72" spans="1:8" s="29" customFormat="1" ht="12.75" x14ac:dyDescent="0.2">
      <c r="A72" s="30"/>
      <c r="B72" s="60"/>
      <c r="C72" s="61"/>
      <c r="D72" s="33"/>
      <c r="E72" s="34"/>
      <c r="F72" s="34"/>
    </row>
    <row r="73" spans="1:8" s="29" customFormat="1" ht="12.75" x14ac:dyDescent="0.2">
      <c r="A73" s="30"/>
      <c r="B73" s="60"/>
      <c r="C73" s="61"/>
      <c r="D73" s="33"/>
      <c r="E73" s="34"/>
      <c r="F73" s="34"/>
    </row>
    <row r="74" spans="1:8" s="47" customFormat="1" ht="78.75" customHeight="1" x14ac:dyDescent="0.2">
      <c r="A74" s="30" t="s">
        <v>69</v>
      </c>
      <c r="B74" s="60" t="s">
        <v>238</v>
      </c>
      <c r="C74" s="32"/>
      <c r="D74" s="39"/>
      <c r="E74" s="110"/>
      <c r="F74" s="173"/>
    </row>
    <row r="75" spans="1:8" s="47" customFormat="1" ht="12.75" x14ac:dyDescent="0.2">
      <c r="A75" s="30"/>
      <c r="B75" s="40"/>
      <c r="C75" s="32"/>
      <c r="D75" s="39"/>
      <c r="E75" s="110"/>
      <c r="F75" s="173"/>
    </row>
    <row r="76" spans="1:8" s="47" customFormat="1" ht="14.25" x14ac:dyDescent="0.2">
      <c r="A76" s="30"/>
      <c r="B76" s="60" t="s">
        <v>297</v>
      </c>
      <c r="C76" s="32" t="s">
        <v>98</v>
      </c>
      <c r="D76" s="33">
        <v>0.5</v>
      </c>
      <c r="E76" s="110"/>
      <c r="F76" s="173"/>
      <c r="G76" s="47">
        <f>2*2*0.13</f>
        <v>0.52</v>
      </c>
    </row>
    <row r="77" spans="1:8" s="47" customFormat="1" ht="12.75" x14ac:dyDescent="0.2">
      <c r="A77" s="30"/>
      <c r="B77" s="60"/>
      <c r="C77" s="32"/>
      <c r="D77" s="33"/>
      <c r="E77" s="110"/>
      <c r="F77" s="173"/>
    </row>
    <row r="78" spans="1:8" s="47" customFormat="1" ht="12.75" x14ac:dyDescent="0.2">
      <c r="A78" s="30"/>
      <c r="B78" s="60"/>
      <c r="C78" s="32"/>
      <c r="D78" s="33"/>
      <c r="E78" s="110"/>
      <c r="F78" s="173"/>
    </row>
    <row r="79" spans="1:8" s="47" customFormat="1" ht="78" customHeight="1" x14ac:dyDescent="0.2">
      <c r="A79" s="30" t="s">
        <v>70</v>
      </c>
      <c r="B79" s="50" t="s">
        <v>304</v>
      </c>
      <c r="C79" s="32"/>
      <c r="D79" s="33"/>
      <c r="E79" s="110"/>
      <c r="F79" s="173"/>
    </row>
    <row r="80" spans="1:8" s="47" customFormat="1" ht="12.75" x14ac:dyDescent="0.2">
      <c r="A80" s="30"/>
      <c r="B80" s="40"/>
      <c r="C80" s="32"/>
      <c r="D80" s="33"/>
      <c r="E80" s="110"/>
      <c r="F80" s="173"/>
    </row>
    <row r="81" spans="1:8" s="47" customFormat="1" ht="27" x14ac:dyDescent="0.2">
      <c r="A81" s="30"/>
      <c r="B81" s="31" t="s">
        <v>97</v>
      </c>
      <c r="C81" s="32" t="s">
        <v>98</v>
      </c>
      <c r="D81" s="33">
        <v>3.5</v>
      </c>
      <c r="E81" s="110"/>
      <c r="F81" s="173"/>
      <c r="G81" s="47">
        <f>8.7*2.6*0.15</f>
        <v>3.3929999999999993</v>
      </c>
    </row>
    <row r="82" spans="1:8" s="47" customFormat="1" ht="12.75" x14ac:dyDescent="0.2">
      <c r="A82" s="30"/>
      <c r="B82" s="60"/>
      <c r="C82" s="61"/>
      <c r="D82" s="39"/>
      <c r="E82" s="110"/>
      <c r="F82" s="173"/>
    </row>
    <row r="83" spans="1:8" s="47" customFormat="1" ht="12.75" x14ac:dyDescent="0.2">
      <c r="A83" s="174"/>
      <c r="B83" s="170"/>
      <c r="C83" s="32"/>
      <c r="D83" s="39"/>
      <c r="E83" s="110"/>
      <c r="F83" s="173"/>
    </row>
    <row r="84" spans="1:8" s="47" customFormat="1" ht="25.5" x14ac:dyDescent="0.2">
      <c r="A84" s="174" t="s">
        <v>71</v>
      </c>
      <c r="B84" s="170" t="s">
        <v>138</v>
      </c>
      <c r="C84" s="32"/>
      <c r="D84" s="39"/>
      <c r="E84" s="110"/>
      <c r="F84" s="173"/>
    </row>
    <row r="85" spans="1:8" s="47" customFormat="1" ht="12.75" x14ac:dyDescent="0.2">
      <c r="A85" s="174"/>
      <c r="B85" s="170"/>
      <c r="C85" s="32"/>
      <c r="D85" s="39"/>
      <c r="E85" s="110"/>
      <c r="F85" s="173"/>
    </row>
    <row r="86" spans="1:8" s="47" customFormat="1" ht="12.75" x14ac:dyDescent="0.2">
      <c r="A86" s="174"/>
      <c r="B86" s="170" t="s">
        <v>139</v>
      </c>
      <c r="C86" s="32" t="s">
        <v>6</v>
      </c>
      <c r="D86" s="39">
        <v>4</v>
      </c>
      <c r="E86" s="110"/>
      <c r="F86" s="173"/>
    </row>
    <row r="87" spans="1:8" s="47" customFormat="1" ht="12.75" x14ac:dyDescent="0.2">
      <c r="A87" s="174"/>
      <c r="B87" s="170"/>
      <c r="C87" s="32"/>
      <c r="D87" s="39"/>
      <c r="E87" s="110"/>
      <c r="F87" s="173"/>
    </row>
    <row r="88" spans="1:8" s="47" customFormat="1" ht="12.75" x14ac:dyDescent="0.2">
      <c r="A88" s="174"/>
      <c r="B88" s="170"/>
      <c r="C88" s="32"/>
      <c r="D88" s="39"/>
      <c r="E88" s="110"/>
      <c r="F88" s="173"/>
    </row>
    <row r="89" spans="1:8" s="47" customFormat="1" ht="41.25" customHeight="1" x14ac:dyDescent="0.2">
      <c r="A89" s="174" t="s">
        <v>131</v>
      </c>
      <c r="B89" s="170" t="s">
        <v>344</v>
      </c>
      <c r="C89" s="32"/>
      <c r="D89" s="39"/>
      <c r="E89" s="110"/>
      <c r="F89" s="173"/>
    </row>
    <row r="90" spans="1:8" s="47" customFormat="1" ht="12.75" x14ac:dyDescent="0.2">
      <c r="A90" s="174"/>
      <c r="B90" s="170"/>
      <c r="C90" s="32"/>
      <c r="D90" s="39"/>
      <c r="E90" s="110"/>
      <c r="F90" s="173"/>
    </row>
    <row r="91" spans="1:8" s="47" customFormat="1" ht="15.75" customHeight="1" x14ac:dyDescent="0.2">
      <c r="A91" s="174"/>
      <c r="B91" s="170" t="s">
        <v>141</v>
      </c>
      <c r="C91" s="140" t="s">
        <v>3</v>
      </c>
      <c r="D91" s="39">
        <v>8</v>
      </c>
      <c r="E91" s="110"/>
      <c r="F91" s="173"/>
    </row>
    <row r="92" spans="1:8" s="47" customFormat="1" ht="127.5" x14ac:dyDescent="0.2">
      <c r="A92" s="174" t="s">
        <v>137</v>
      </c>
      <c r="B92" s="50" t="s">
        <v>276</v>
      </c>
      <c r="C92" s="32"/>
      <c r="D92" s="39"/>
      <c r="E92" s="110"/>
      <c r="F92" s="173"/>
    </row>
    <row r="93" spans="1:8" s="47" customFormat="1" ht="12.75" x14ac:dyDescent="0.2">
      <c r="A93" s="174"/>
      <c r="B93" s="40"/>
      <c r="C93" s="32"/>
      <c r="D93" s="39"/>
      <c r="E93" s="110"/>
      <c r="F93" s="173"/>
    </row>
    <row r="94" spans="1:8" s="47" customFormat="1" ht="27" x14ac:dyDescent="0.2">
      <c r="A94" s="174"/>
      <c r="B94" s="31" t="s">
        <v>97</v>
      </c>
      <c r="C94" s="32" t="s">
        <v>98</v>
      </c>
      <c r="D94" s="33">
        <v>1.3</v>
      </c>
      <c r="E94" s="110"/>
      <c r="F94" s="173"/>
      <c r="G94" s="47">
        <f>8*0.2*0.6+0.7*0.7*0.6</f>
        <v>1.254</v>
      </c>
    </row>
    <row r="95" spans="1:8" s="47" customFormat="1" ht="12.75" x14ac:dyDescent="0.2">
      <c r="A95" s="174"/>
      <c r="B95" s="170"/>
      <c r="C95" s="171"/>
      <c r="D95" s="172"/>
      <c r="E95" s="110"/>
      <c r="F95" s="173"/>
    </row>
    <row r="96" spans="1:8" s="29" customFormat="1" ht="13.5" thickBot="1" x14ac:dyDescent="0.25">
      <c r="A96" s="30"/>
      <c r="B96" s="31"/>
      <c r="C96" s="32"/>
      <c r="D96" s="33"/>
      <c r="E96" s="34"/>
      <c r="F96" s="34"/>
      <c r="G96" s="28"/>
      <c r="H96" s="28"/>
    </row>
    <row r="97" spans="1:8" s="29" customFormat="1" ht="13.5" thickBot="1" x14ac:dyDescent="0.25">
      <c r="A97" s="62"/>
      <c r="B97" s="63" t="s">
        <v>7</v>
      </c>
      <c r="C97" s="64"/>
      <c r="D97" s="65"/>
      <c r="E97" s="66"/>
      <c r="F97" s="67"/>
      <c r="G97" s="28"/>
      <c r="H97" s="28"/>
    </row>
    <row r="98" spans="1:8" s="29" customFormat="1" ht="12.75" x14ac:dyDescent="0.2">
      <c r="A98" s="30"/>
      <c r="B98" s="31"/>
      <c r="C98" s="32"/>
      <c r="D98" s="33"/>
      <c r="E98" s="34"/>
      <c r="F98" s="34"/>
      <c r="G98" s="28"/>
      <c r="H98" s="28"/>
    </row>
    <row r="99" spans="1:8" s="29" customFormat="1" ht="12.75" x14ac:dyDescent="0.2">
      <c r="A99" s="30"/>
      <c r="B99" s="31"/>
      <c r="C99" s="32"/>
      <c r="D99" s="33"/>
      <c r="E99" s="34"/>
      <c r="F99" s="34"/>
      <c r="G99" s="28"/>
      <c r="H99" s="28"/>
    </row>
    <row r="100" spans="1:8" s="29" customFormat="1" ht="12.75" x14ac:dyDescent="0.2">
      <c r="A100" s="36" t="s">
        <v>23</v>
      </c>
      <c r="B100" s="37" t="s">
        <v>8</v>
      </c>
      <c r="C100" s="32"/>
      <c r="D100" s="33"/>
      <c r="E100" s="34"/>
      <c r="F100" s="34"/>
      <c r="G100" s="28"/>
      <c r="H100" s="28"/>
    </row>
    <row r="101" spans="1:8" s="29" customFormat="1" ht="12.75" x14ac:dyDescent="0.2">
      <c r="A101" s="36"/>
      <c r="B101" s="37"/>
      <c r="C101" s="32"/>
      <c r="D101" s="33"/>
      <c r="E101" s="34"/>
      <c r="F101" s="34"/>
      <c r="G101" s="28"/>
      <c r="H101" s="28"/>
    </row>
    <row r="102" spans="1:8" s="29" customFormat="1" ht="12.75" x14ac:dyDescent="0.2">
      <c r="A102" s="36"/>
      <c r="B102" s="37"/>
      <c r="C102" s="32"/>
      <c r="D102" s="33"/>
      <c r="E102" s="34"/>
      <c r="F102" s="34"/>
      <c r="G102" s="28"/>
      <c r="H102" s="28"/>
    </row>
    <row r="103" spans="1:8" s="29" customFormat="1" ht="63.75" x14ac:dyDescent="0.2">
      <c r="A103" s="30" t="s">
        <v>9</v>
      </c>
      <c r="B103" s="31" t="s">
        <v>314</v>
      </c>
      <c r="C103" s="141"/>
      <c r="D103" s="33"/>
      <c r="E103" s="34"/>
      <c r="F103" s="34"/>
      <c r="G103" s="28"/>
      <c r="H103" s="28"/>
    </row>
    <row r="104" spans="1:8" s="29" customFormat="1" ht="12.75" x14ac:dyDescent="0.2">
      <c r="A104" s="30"/>
      <c r="B104" s="31"/>
      <c r="C104" s="141"/>
      <c r="D104" s="33"/>
      <c r="E104" s="34"/>
      <c r="F104" s="34"/>
      <c r="G104" s="28"/>
      <c r="H104" s="28"/>
    </row>
    <row r="105" spans="1:8" s="29" customFormat="1" ht="27" x14ac:dyDescent="0.2">
      <c r="A105" s="30"/>
      <c r="B105" s="31" t="s">
        <v>158</v>
      </c>
      <c r="C105" s="166" t="s">
        <v>99</v>
      </c>
      <c r="D105" s="33">
        <v>32</v>
      </c>
      <c r="E105" s="34"/>
      <c r="F105" s="34"/>
      <c r="G105" s="28">
        <f>6.5*0.35*8.8+8.3*0.4*2.9</f>
        <v>29.648</v>
      </c>
      <c r="H105" s="28"/>
    </row>
    <row r="106" spans="1:8" s="29" customFormat="1" ht="12.75" x14ac:dyDescent="0.2">
      <c r="A106" s="30"/>
      <c r="B106" s="37"/>
      <c r="C106" s="32"/>
      <c r="D106" s="33"/>
      <c r="E106" s="34"/>
      <c r="F106" s="34"/>
      <c r="G106" s="28"/>
      <c r="H106" s="28"/>
    </row>
    <row r="107" spans="1:8" s="29" customFormat="1" ht="12.75" x14ac:dyDescent="0.2">
      <c r="A107" s="30"/>
      <c r="B107" s="37"/>
      <c r="C107" s="32"/>
      <c r="D107" s="33"/>
      <c r="E107" s="34"/>
      <c r="F107" s="34"/>
      <c r="G107" s="28"/>
      <c r="H107" s="28"/>
    </row>
    <row r="108" spans="1:8" s="29" customFormat="1" ht="140.25" x14ac:dyDescent="0.2">
      <c r="A108" s="30" t="s">
        <v>44</v>
      </c>
      <c r="B108" s="31" t="s">
        <v>355</v>
      </c>
      <c r="C108" s="32"/>
      <c r="D108" s="33"/>
      <c r="E108" s="34"/>
      <c r="F108" s="34"/>
      <c r="G108" s="28"/>
      <c r="H108" s="28"/>
    </row>
    <row r="109" spans="1:8" s="29" customFormat="1" ht="12.75" x14ac:dyDescent="0.2">
      <c r="A109" s="30"/>
      <c r="B109" s="31"/>
      <c r="C109" s="32"/>
      <c r="D109" s="33"/>
      <c r="E109" s="34"/>
      <c r="F109" s="34"/>
      <c r="G109" s="68"/>
      <c r="H109" s="28"/>
    </row>
    <row r="110" spans="1:8" s="29" customFormat="1" ht="27" x14ac:dyDescent="0.2">
      <c r="A110" s="30"/>
      <c r="B110" s="69" t="s">
        <v>100</v>
      </c>
      <c r="C110" s="32"/>
      <c r="D110" s="33"/>
      <c r="E110" s="34"/>
      <c r="F110" s="34"/>
      <c r="G110" s="70">
        <f>12*0.7+14*0.8*2+1.8*0.9*2</f>
        <v>34.04</v>
      </c>
      <c r="H110" s="28"/>
    </row>
    <row r="111" spans="1:8" s="29" customFormat="1" ht="14.25" x14ac:dyDescent="0.2">
      <c r="A111" s="30"/>
      <c r="B111" s="69" t="s">
        <v>305</v>
      </c>
      <c r="C111" s="32"/>
      <c r="D111" s="33"/>
      <c r="E111" s="34"/>
      <c r="F111" s="34"/>
      <c r="G111" s="68"/>
      <c r="H111" s="71"/>
    </row>
    <row r="112" spans="1:8" s="29" customFormat="1" ht="14.25" x14ac:dyDescent="0.2">
      <c r="A112" s="30"/>
      <c r="B112" s="31" t="s">
        <v>229</v>
      </c>
      <c r="C112" s="32" t="s">
        <v>99</v>
      </c>
      <c r="D112" s="33">
        <v>11</v>
      </c>
      <c r="E112" s="34"/>
      <c r="F112" s="34"/>
      <c r="G112" s="72"/>
      <c r="H112" s="28"/>
    </row>
    <row r="113" spans="1:8" s="29" customFormat="1" ht="14.25" x14ac:dyDescent="0.2">
      <c r="A113" s="30"/>
      <c r="B113" s="31" t="s">
        <v>230</v>
      </c>
      <c r="C113" s="32" t="s">
        <v>99</v>
      </c>
      <c r="D113" s="33">
        <v>25</v>
      </c>
      <c r="E113" s="34"/>
      <c r="F113" s="34"/>
      <c r="G113" s="72"/>
      <c r="H113" s="28"/>
    </row>
    <row r="114" spans="1:8" s="29" customFormat="1" ht="12.75" x14ac:dyDescent="0.2">
      <c r="A114" s="30"/>
      <c r="B114" s="31"/>
      <c r="C114" s="32"/>
      <c r="D114" s="33"/>
      <c r="E114" s="34"/>
      <c r="F114" s="34"/>
      <c r="G114" s="72"/>
      <c r="H114" s="28"/>
    </row>
    <row r="115" spans="1:8" s="29" customFormat="1" ht="12.75" x14ac:dyDescent="0.2">
      <c r="A115" s="30"/>
      <c r="B115" s="31"/>
      <c r="C115" s="32"/>
      <c r="D115" s="33"/>
      <c r="E115" s="34"/>
      <c r="F115" s="34"/>
      <c r="G115" s="72"/>
      <c r="H115" s="28"/>
    </row>
    <row r="116" spans="1:8" s="29" customFormat="1" ht="25.5" x14ac:dyDescent="0.2">
      <c r="A116" s="30" t="s">
        <v>10</v>
      </c>
      <c r="B116" s="31" t="s">
        <v>159</v>
      </c>
      <c r="C116" s="32"/>
      <c r="D116" s="33"/>
      <c r="E116" s="34"/>
      <c r="F116" s="34"/>
      <c r="G116" s="28"/>
      <c r="H116" s="28"/>
    </row>
    <row r="117" spans="1:8" s="29" customFormat="1" ht="12.75" x14ac:dyDescent="0.2">
      <c r="A117" s="30"/>
      <c r="B117" s="40"/>
      <c r="C117" s="32"/>
      <c r="D117" s="33"/>
      <c r="E117" s="34"/>
      <c r="F117" s="34"/>
      <c r="G117" s="28"/>
      <c r="H117" s="28"/>
    </row>
    <row r="118" spans="1:8" s="29" customFormat="1" ht="27" x14ac:dyDescent="0.2">
      <c r="A118" s="30"/>
      <c r="B118" s="31" t="s">
        <v>101</v>
      </c>
      <c r="C118" s="32" t="s">
        <v>99</v>
      </c>
      <c r="D118" s="33">
        <v>1</v>
      </c>
      <c r="E118" s="34"/>
      <c r="F118" s="34"/>
      <c r="G118" s="28"/>
      <c r="H118" s="28"/>
    </row>
    <row r="119" spans="1:8" s="29" customFormat="1" ht="12.75" x14ac:dyDescent="0.2">
      <c r="A119" s="30"/>
      <c r="B119" s="31"/>
      <c r="C119" s="32"/>
      <c r="D119" s="33"/>
      <c r="E119" s="34"/>
      <c r="F119" s="34"/>
      <c r="G119" s="28"/>
      <c r="H119" s="28"/>
    </row>
    <row r="120" spans="1:8" s="29" customFormat="1" ht="12.75" x14ac:dyDescent="0.2">
      <c r="A120" s="30"/>
      <c r="B120" s="31"/>
      <c r="C120" s="32"/>
      <c r="D120" s="33"/>
      <c r="E120" s="34"/>
      <c r="F120" s="34"/>
      <c r="G120" s="28"/>
      <c r="H120" s="28"/>
    </row>
    <row r="121" spans="1:8" s="29" customFormat="1" ht="76.5" x14ac:dyDescent="0.2">
      <c r="A121" s="30" t="s">
        <v>11</v>
      </c>
      <c r="B121" s="31" t="s">
        <v>271</v>
      </c>
      <c r="C121" s="32"/>
      <c r="D121" s="33"/>
      <c r="E121" s="34"/>
      <c r="F121" s="34"/>
      <c r="G121" s="28"/>
      <c r="H121" s="28"/>
    </row>
    <row r="122" spans="1:8" s="29" customFormat="1" ht="12.75" x14ac:dyDescent="0.2">
      <c r="A122" s="30"/>
      <c r="B122" s="35"/>
      <c r="C122" s="32"/>
      <c r="D122" s="33"/>
      <c r="E122" s="34"/>
      <c r="F122" s="34"/>
      <c r="G122" s="28"/>
      <c r="H122" s="28"/>
    </row>
    <row r="123" spans="1:8" s="29" customFormat="1" ht="14.25" x14ac:dyDescent="0.2">
      <c r="A123" s="30"/>
      <c r="B123" s="31" t="s">
        <v>102</v>
      </c>
      <c r="C123" s="32" t="s">
        <v>103</v>
      </c>
      <c r="D123" s="33">
        <v>120</v>
      </c>
      <c r="E123" s="34"/>
      <c r="F123" s="34"/>
      <c r="G123" s="28">
        <f>73+18+14*1.8</f>
        <v>116.2</v>
      </c>
      <c r="H123" s="28"/>
    </row>
    <row r="124" spans="1:8" s="29" customFormat="1" ht="12.75" x14ac:dyDescent="0.2">
      <c r="A124" s="30"/>
      <c r="B124" s="31"/>
      <c r="C124" s="32"/>
      <c r="D124" s="33"/>
      <c r="E124" s="34"/>
      <c r="F124" s="34"/>
      <c r="G124" s="28"/>
      <c r="H124" s="28"/>
    </row>
    <row r="125" spans="1:8" s="29" customFormat="1" ht="12.75" x14ac:dyDescent="0.2">
      <c r="A125" s="30"/>
      <c r="B125" s="31"/>
      <c r="C125" s="32"/>
      <c r="D125" s="33"/>
      <c r="E125" s="34"/>
      <c r="F125" s="34"/>
      <c r="G125" s="28"/>
      <c r="H125" s="28"/>
    </row>
    <row r="126" spans="1:8" s="29" customFormat="1" ht="66" customHeight="1" x14ac:dyDescent="0.2">
      <c r="A126" s="30" t="s">
        <v>165</v>
      </c>
      <c r="B126" s="31" t="s">
        <v>160</v>
      </c>
      <c r="C126" s="32"/>
      <c r="D126" s="33"/>
      <c r="E126" s="34"/>
      <c r="F126" s="34"/>
      <c r="G126" s="28"/>
      <c r="H126" s="28"/>
    </row>
    <row r="127" spans="1:8" s="29" customFormat="1" ht="12.75" x14ac:dyDescent="0.2">
      <c r="A127" s="30"/>
      <c r="B127" s="31"/>
      <c r="C127" s="32"/>
      <c r="D127" s="33"/>
      <c r="E127" s="34"/>
      <c r="F127" s="34"/>
      <c r="G127" s="28"/>
      <c r="H127" s="28"/>
    </row>
    <row r="128" spans="1:8" s="29" customFormat="1" ht="14.25" x14ac:dyDescent="0.2">
      <c r="A128" s="30"/>
      <c r="B128" s="31" t="s">
        <v>104</v>
      </c>
      <c r="C128" s="32" t="s">
        <v>99</v>
      </c>
      <c r="D128" s="33">
        <v>4</v>
      </c>
      <c r="E128" s="34"/>
      <c r="F128" s="34"/>
      <c r="G128" s="28">
        <f>12*1*0.1+13.9*1.8*0.1</f>
        <v>3.7020000000000004</v>
      </c>
      <c r="H128" s="28"/>
    </row>
    <row r="129" spans="1:8" s="29" customFormat="1" ht="12.75" x14ac:dyDescent="0.2">
      <c r="A129" s="30"/>
      <c r="B129" s="31"/>
      <c r="C129" s="32"/>
      <c r="D129" s="33"/>
      <c r="E129" s="34"/>
      <c r="F129" s="34"/>
      <c r="G129" s="28"/>
      <c r="H129" s="28"/>
    </row>
    <row r="130" spans="1:8" s="29" customFormat="1" ht="12.75" x14ac:dyDescent="0.2">
      <c r="A130" s="30"/>
      <c r="B130" s="31"/>
      <c r="C130" s="32"/>
      <c r="D130" s="33"/>
      <c r="E130" s="34"/>
      <c r="F130" s="34"/>
      <c r="G130" s="28"/>
      <c r="H130" s="28"/>
    </row>
    <row r="131" spans="1:8" s="29" customFormat="1" ht="115.5" customHeight="1" x14ac:dyDescent="0.2">
      <c r="A131" s="30" t="s">
        <v>77</v>
      </c>
      <c r="B131" s="31" t="s">
        <v>307</v>
      </c>
      <c r="C131" s="141"/>
      <c r="D131" s="33"/>
      <c r="E131" s="34"/>
      <c r="F131" s="34"/>
      <c r="G131" s="28"/>
      <c r="H131" s="28"/>
    </row>
    <row r="132" spans="1:8" s="29" customFormat="1" ht="12.75" x14ac:dyDescent="0.2">
      <c r="A132" s="30"/>
      <c r="B132" s="31"/>
      <c r="C132" s="143"/>
      <c r="D132" s="33"/>
      <c r="E132" s="34"/>
      <c r="F132" s="34"/>
      <c r="G132" s="28"/>
      <c r="H132" s="28"/>
    </row>
    <row r="133" spans="1:8" s="29" customFormat="1" ht="14.25" x14ac:dyDescent="0.2">
      <c r="A133" s="30"/>
      <c r="B133" s="31" t="s">
        <v>106</v>
      </c>
      <c r="C133" s="143"/>
      <c r="D133" s="33"/>
      <c r="E133" s="34"/>
      <c r="F133" s="34"/>
      <c r="G133" s="28"/>
      <c r="H133" s="28"/>
    </row>
    <row r="134" spans="1:8" s="29" customFormat="1" ht="14.25" x14ac:dyDescent="0.2">
      <c r="A134" s="30"/>
      <c r="B134" s="40" t="s">
        <v>236</v>
      </c>
      <c r="C134" s="143" t="s">
        <v>99</v>
      </c>
      <c r="D134" s="33">
        <v>9</v>
      </c>
      <c r="E134" s="34"/>
      <c r="F134" s="34"/>
      <c r="G134" s="28">
        <f>0.5*14+0.7*2</f>
        <v>8.4</v>
      </c>
      <c r="H134" s="28"/>
    </row>
    <row r="135" spans="1:8" s="29" customFormat="1" ht="14.25" x14ac:dyDescent="0.2">
      <c r="A135" s="30"/>
      <c r="B135" s="40" t="s">
        <v>237</v>
      </c>
      <c r="C135" s="143" t="s">
        <v>99</v>
      </c>
      <c r="D135" s="33">
        <v>9</v>
      </c>
      <c r="E135" s="34"/>
      <c r="F135" s="34"/>
      <c r="G135" s="28"/>
      <c r="H135" s="28"/>
    </row>
    <row r="136" spans="1:8" s="29" customFormat="1" ht="12.75" x14ac:dyDescent="0.2">
      <c r="A136" s="30"/>
      <c r="B136" s="40"/>
      <c r="C136" s="143"/>
      <c r="D136" s="33"/>
      <c r="E136" s="34"/>
      <c r="F136" s="34"/>
      <c r="G136" s="28"/>
      <c r="H136" s="28"/>
    </row>
    <row r="137" spans="1:8" s="29" customFormat="1" ht="12.75" x14ac:dyDescent="0.2">
      <c r="A137" s="30"/>
      <c r="B137" s="40"/>
      <c r="C137" s="143"/>
      <c r="D137" s="33"/>
      <c r="E137" s="34"/>
      <c r="F137" s="34"/>
      <c r="G137" s="28"/>
      <c r="H137" s="28"/>
    </row>
    <row r="138" spans="1:8" s="29" customFormat="1" ht="89.25" x14ac:dyDescent="0.2">
      <c r="A138" s="30" t="s">
        <v>0</v>
      </c>
      <c r="B138" s="31" t="s">
        <v>168</v>
      </c>
      <c r="C138" s="143"/>
      <c r="D138" s="33"/>
      <c r="E138" s="34"/>
      <c r="F138" s="34"/>
      <c r="G138" s="28"/>
      <c r="H138" s="28"/>
    </row>
    <row r="139" spans="1:8" s="29" customFormat="1" ht="14.25" x14ac:dyDescent="0.2">
      <c r="A139" s="30"/>
      <c r="B139" s="31" t="s">
        <v>106</v>
      </c>
      <c r="C139" s="143" t="s">
        <v>99</v>
      </c>
      <c r="D139" s="33">
        <v>22</v>
      </c>
      <c r="E139" s="34"/>
      <c r="F139" s="34"/>
      <c r="G139" s="28">
        <f>(73+18)*0.2+12*0.1*2</f>
        <v>20.6</v>
      </c>
      <c r="H139" s="28"/>
    </row>
    <row r="140" spans="1:8" s="29" customFormat="1" ht="51" x14ac:dyDescent="0.2">
      <c r="A140" s="30" t="s">
        <v>167</v>
      </c>
      <c r="B140" s="31" t="s">
        <v>345</v>
      </c>
      <c r="C140" s="143"/>
      <c r="D140" s="33"/>
      <c r="E140" s="34"/>
      <c r="F140" s="34"/>
      <c r="G140" s="28"/>
      <c r="H140" s="28"/>
    </row>
    <row r="141" spans="1:8" s="29" customFormat="1" ht="12.75" x14ac:dyDescent="0.2">
      <c r="A141" s="30"/>
      <c r="B141" s="31"/>
      <c r="C141" s="143"/>
      <c r="D141" s="33"/>
      <c r="E141" s="34"/>
      <c r="F141" s="34"/>
      <c r="G141" s="28"/>
      <c r="H141" s="28"/>
    </row>
    <row r="142" spans="1:8" s="29" customFormat="1" ht="14.25" x14ac:dyDescent="0.2">
      <c r="A142" s="30"/>
      <c r="B142" s="31" t="s">
        <v>106</v>
      </c>
      <c r="C142" s="143" t="s">
        <v>99</v>
      </c>
      <c r="D142" s="33">
        <v>4</v>
      </c>
      <c r="E142" s="34"/>
      <c r="F142" s="34"/>
      <c r="G142" s="28">
        <f>(73+18)*0.04</f>
        <v>3.64</v>
      </c>
      <c r="H142" s="28"/>
    </row>
    <row r="143" spans="1:8" s="29" customFormat="1" ht="12.75" x14ac:dyDescent="0.2">
      <c r="A143" s="30"/>
      <c r="B143" s="31"/>
      <c r="C143" s="143"/>
      <c r="D143" s="33"/>
      <c r="E143" s="34"/>
      <c r="F143" s="34"/>
      <c r="G143" s="28"/>
      <c r="H143" s="28"/>
    </row>
    <row r="144" spans="1:8" s="29" customFormat="1" ht="12.75" x14ac:dyDescent="0.2">
      <c r="A144" s="30"/>
      <c r="B144" s="31"/>
      <c r="C144" s="143"/>
      <c r="D144" s="33"/>
      <c r="E144" s="34"/>
      <c r="F144" s="34"/>
      <c r="G144" s="28"/>
      <c r="H144" s="28"/>
    </row>
    <row r="145" spans="1:8" s="29" customFormat="1" ht="51" x14ac:dyDescent="0.2">
      <c r="A145" s="30" t="s">
        <v>169</v>
      </c>
      <c r="B145" s="31" t="s">
        <v>227</v>
      </c>
      <c r="C145" s="32"/>
      <c r="D145" s="33"/>
      <c r="E145" s="34"/>
      <c r="F145" s="34"/>
      <c r="G145" s="28"/>
      <c r="H145" s="28"/>
    </row>
    <row r="146" spans="1:8" s="29" customFormat="1" ht="12.75" x14ac:dyDescent="0.2">
      <c r="A146" s="30"/>
      <c r="B146" s="40"/>
      <c r="C146" s="32"/>
      <c r="D146" s="33"/>
      <c r="E146" s="34"/>
      <c r="F146" s="34"/>
      <c r="G146" s="76"/>
      <c r="H146" s="28"/>
    </row>
    <row r="147" spans="1:8" s="29" customFormat="1" ht="27" x14ac:dyDescent="0.2">
      <c r="A147" s="30"/>
      <c r="B147" s="31" t="s">
        <v>107</v>
      </c>
      <c r="C147" s="32" t="s">
        <v>99</v>
      </c>
      <c r="D147" s="33">
        <v>69</v>
      </c>
      <c r="E147" s="34"/>
      <c r="F147" s="34"/>
      <c r="G147" s="76">
        <f>D105+D112+D113+D118</f>
        <v>69</v>
      </c>
      <c r="H147" s="28"/>
    </row>
    <row r="148" spans="1:8" s="29" customFormat="1" ht="12.75" x14ac:dyDescent="0.2">
      <c r="A148" s="30"/>
      <c r="B148" s="31"/>
      <c r="C148" s="32"/>
      <c r="D148" s="33"/>
      <c r="E148" s="34"/>
      <c r="F148" s="34"/>
      <c r="G148" s="28"/>
      <c r="H148" s="28"/>
    </row>
    <row r="149" spans="1:8" s="29" customFormat="1" ht="13.5" thickBot="1" x14ac:dyDescent="0.25">
      <c r="A149" s="30"/>
      <c r="B149" s="31"/>
      <c r="C149" s="32"/>
      <c r="D149" s="33"/>
      <c r="E149" s="34"/>
      <c r="F149" s="34"/>
      <c r="G149" s="28"/>
      <c r="H149" s="28"/>
    </row>
    <row r="150" spans="1:8" s="29" customFormat="1" ht="13.5" thickBot="1" x14ac:dyDescent="0.25">
      <c r="A150" s="62"/>
      <c r="B150" s="63" t="s">
        <v>12</v>
      </c>
      <c r="C150" s="64"/>
      <c r="D150" s="65"/>
      <c r="E150" s="66"/>
      <c r="F150" s="67"/>
      <c r="G150" s="28"/>
      <c r="H150" s="28"/>
    </row>
    <row r="151" spans="1:8" s="29" customFormat="1" ht="12.75" x14ac:dyDescent="0.2">
      <c r="A151" s="30"/>
      <c r="B151" s="31"/>
      <c r="C151" s="32"/>
      <c r="D151" s="33"/>
      <c r="E151" s="34"/>
      <c r="F151" s="34"/>
      <c r="G151" s="28"/>
      <c r="H151" s="28"/>
    </row>
    <row r="152" spans="1:8" s="29" customFormat="1" ht="12.75" x14ac:dyDescent="0.2">
      <c r="A152" s="30"/>
      <c r="B152" s="31"/>
      <c r="C152" s="32"/>
      <c r="D152" s="33"/>
      <c r="E152" s="34"/>
      <c r="F152" s="34"/>
      <c r="G152" s="28"/>
      <c r="H152" s="28"/>
    </row>
    <row r="153" spans="1:8" s="29" customFormat="1" ht="12.75" x14ac:dyDescent="0.2">
      <c r="A153" s="36" t="s">
        <v>24</v>
      </c>
      <c r="B153" s="37" t="s">
        <v>13</v>
      </c>
      <c r="C153" s="32"/>
      <c r="D153" s="33"/>
      <c r="E153" s="34"/>
      <c r="F153" s="34"/>
      <c r="G153" s="28"/>
      <c r="H153" s="28"/>
    </row>
    <row r="154" spans="1:8" s="29" customFormat="1" ht="38.25" x14ac:dyDescent="0.2">
      <c r="A154" s="36"/>
      <c r="B154" s="37" t="s">
        <v>348</v>
      </c>
      <c r="C154" s="32"/>
      <c r="D154" s="33"/>
      <c r="E154" s="34"/>
      <c r="F154" s="34"/>
      <c r="G154" s="28"/>
      <c r="H154" s="28"/>
    </row>
    <row r="155" spans="1:8" s="29" customFormat="1" ht="12.75" x14ac:dyDescent="0.2">
      <c r="A155" s="36"/>
      <c r="B155" s="37"/>
      <c r="C155" s="32"/>
      <c r="D155" s="33"/>
      <c r="E155" s="34"/>
      <c r="F155" s="34"/>
      <c r="G155" s="28"/>
      <c r="H155" s="28"/>
    </row>
    <row r="156" spans="1:8" s="29" customFormat="1" ht="89.25" x14ac:dyDescent="0.2">
      <c r="A156" s="30" t="s">
        <v>14</v>
      </c>
      <c r="B156" s="31" t="s">
        <v>172</v>
      </c>
      <c r="C156" s="32"/>
      <c r="D156" s="33"/>
      <c r="E156" s="34"/>
      <c r="F156" s="34"/>
      <c r="G156" s="28"/>
      <c r="H156" s="28"/>
    </row>
    <row r="157" spans="1:8" s="29" customFormat="1" ht="12.75" x14ac:dyDescent="0.2">
      <c r="A157" s="30"/>
      <c r="B157" s="37"/>
      <c r="C157" s="32"/>
      <c r="D157" s="33"/>
      <c r="E157" s="34"/>
      <c r="F157" s="34"/>
      <c r="G157" s="28"/>
      <c r="H157" s="28"/>
    </row>
    <row r="158" spans="1:8" s="29" customFormat="1" ht="14.25" x14ac:dyDescent="0.2">
      <c r="A158" s="30"/>
      <c r="B158" s="31" t="s">
        <v>108</v>
      </c>
      <c r="C158" s="32" t="s">
        <v>99</v>
      </c>
      <c r="D158" s="33">
        <v>0.5</v>
      </c>
      <c r="E158" s="34"/>
      <c r="F158" s="34"/>
      <c r="G158" s="28">
        <f>1.7*1.8*0.15</f>
        <v>0.45899999999999996</v>
      </c>
      <c r="H158" s="28"/>
    </row>
    <row r="159" spans="1:8" s="29" customFormat="1" ht="12.75" x14ac:dyDescent="0.2">
      <c r="A159" s="30"/>
      <c r="B159" s="31"/>
      <c r="C159" s="32"/>
      <c r="D159" s="33"/>
      <c r="E159" s="34"/>
      <c r="F159" s="34"/>
      <c r="G159" s="28"/>
      <c r="H159" s="28"/>
    </row>
    <row r="160" spans="1:8" s="29" customFormat="1" ht="12.75" x14ac:dyDescent="0.2">
      <c r="A160" s="30"/>
      <c r="B160" s="31"/>
      <c r="C160" s="32"/>
      <c r="D160" s="33"/>
      <c r="E160" s="34"/>
      <c r="F160" s="34"/>
      <c r="G160" s="28"/>
      <c r="H160" s="28"/>
    </row>
    <row r="161" spans="1:8" s="29" customFormat="1" ht="38.25" x14ac:dyDescent="0.2">
      <c r="A161" s="30" t="s">
        <v>15</v>
      </c>
      <c r="B161" s="31" t="s">
        <v>175</v>
      </c>
      <c r="C161" s="32"/>
      <c r="D161" s="33"/>
      <c r="E161" s="34"/>
      <c r="F161" s="34"/>
      <c r="G161" s="28"/>
      <c r="H161" s="28"/>
    </row>
    <row r="162" spans="1:8" s="29" customFormat="1" ht="14.25" x14ac:dyDescent="0.2">
      <c r="A162" s="30"/>
      <c r="B162" s="144" t="s">
        <v>174</v>
      </c>
      <c r="C162" s="32" t="s">
        <v>99</v>
      </c>
      <c r="D162" s="33">
        <v>2.5</v>
      </c>
      <c r="E162" s="34"/>
      <c r="F162" s="34"/>
      <c r="G162" s="28">
        <f>13.9*1.8*0.1</f>
        <v>2.5020000000000002</v>
      </c>
      <c r="H162" s="28"/>
    </row>
    <row r="163" spans="1:8" s="29" customFormat="1" ht="12.75" x14ac:dyDescent="0.2">
      <c r="A163" s="30"/>
      <c r="B163" s="144"/>
      <c r="C163" s="32"/>
      <c r="D163" s="33"/>
      <c r="E163" s="34"/>
      <c r="F163" s="34"/>
      <c r="G163" s="28"/>
      <c r="H163" s="28"/>
    </row>
    <row r="164" spans="1:8" s="29" customFormat="1" ht="12.75" x14ac:dyDescent="0.2">
      <c r="A164" s="30"/>
      <c r="B164" s="144"/>
      <c r="C164" s="32"/>
      <c r="D164" s="33"/>
      <c r="E164" s="34"/>
      <c r="F164" s="34"/>
      <c r="G164" s="28"/>
      <c r="H164" s="28"/>
    </row>
    <row r="165" spans="1:8" s="29" customFormat="1" ht="102.75" customHeight="1" x14ac:dyDescent="0.2">
      <c r="A165" s="30" t="s">
        <v>33</v>
      </c>
      <c r="B165" s="31" t="s">
        <v>371</v>
      </c>
      <c r="C165" s="32"/>
      <c r="D165" s="33"/>
      <c r="E165" s="34"/>
      <c r="F165" s="34"/>
      <c r="G165" s="28"/>
      <c r="H165" s="28"/>
    </row>
    <row r="166" spans="1:8" s="29" customFormat="1" ht="14.25" x14ac:dyDescent="0.2">
      <c r="A166" s="30"/>
      <c r="B166" s="144" t="s">
        <v>109</v>
      </c>
      <c r="C166" s="32" t="s">
        <v>99</v>
      </c>
      <c r="D166" s="33">
        <v>5.5</v>
      </c>
      <c r="E166" s="34"/>
      <c r="F166" s="34"/>
      <c r="G166" s="28">
        <f>(2*0.45*13.9+2*0.4*0.3+2*0.9*1.1+2*0.7*0.4)*0.2+13.9*0.8*0.2</f>
        <v>5.282</v>
      </c>
      <c r="H166" s="28"/>
    </row>
    <row r="167" spans="1:8" s="29" customFormat="1" ht="54" customHeight="1" x14ac:dyDescent="0.2">
      <c r="A167" s="30" t="s">
        <v>50</v>
      </c>
      <c r="B167" s="144" t="s">
        <v>346</v>
      </c>
      <c r="C167" s="32"/>
      <c r="D167" s="33"/>
      <c r="E167" s="34"/>
      <c r="F167" s="34"/>
      <c r="G167" s="28"/>
      <c r="H167" s="28"/>
    </row>
    <row r="168" spans="1:8" s="29" customFormat="1" ht="12.75" x14ac:dyDescent="0.2">
      <c r="A168" s="30"/>
      <c r="B168" s="144"/>
      <c r="C168" s="32"/>
      <c r="D168" s="33"/>
      <c r="E168" s="34"/>
      <c r="F168" s="34"/>
      <c r="G168" s="28"/>
      <c r="H168" s="28"/>
    </row>
    <row r="169" spans="1:8" s="29" customFormat="1" ht="12.75" x14ac:dyDescent="0.2">
      <c r="A169" s="30"/>
      <c r="B169" s="144" t="s">
        <v>179</v>
      </c>
      <c r="C169" s="32" t="s">
        <v>6</v>
      </c>
      <c r="D169" s="39">
        <v>1</v>
      </c>
      <c r="E169" s="34"/>
      <c r="F169" s="34"/>
      <c r="G169" s="28"/>
      <c r="H169" s="28"/>
    </row>
    <row r="170" spans="1:8" s="29" customFormat="1" ht="12.75" x14ac:dyDescent="0.2">
      <c r="A170" s="30"/>
      <c r="B170" s="31"/>
      <c r="C170" s="32"/>
      <c r="D170" s="33"/>
      <c r="E170" s="34"/>
      <c r="F170" s="34"/>
      <c r="G170" s="28"/>
      <c r="H170" s="28"/>
    </row>
    <row r="171" spans="1:8" s="29" customFormat="1" ht="12.75" x14ac:dyDescent="0.2">
      <c r="A171" s="30"/>
      <c r="B171" s="31"/>
      <c r="C171" s="32"/>
      <c r="D171" s="33"/>
      <c r="E171" s="34"/>
      <c r="F171" s="34"/>
      <c r="G171" s="28"/>
      <c r="H171" s="28"/>
    </row>
    <row r="172" spans="1:8" s="29" customFormat="1" ht="51" x14ac:dyDescent="0.2">
      <c r="A172" s="30" t="s">
        <v>51</v>
      </c>
      <c r="B172" s="31" t="s">
        <v>272</v>
      </c>
      <c r="C172" s="32"/>
      <c r="D172" s="33"/>
      <c r="E172" s="34"/>
      <c r="F172" s="34"/>
      <c r="G172" s="28"/>
      <c r="H172" s="28"/>
    </row>
    <row r="173" spans="1:8" s="29" customFormat="1" ht="12.75" x14ac:dyDescent="0.2">
      <c r="A173" s="30"/>
      <c r="B173" s="40"/>
      <c r="C173" s="32"/>
      <c r="D173" s="33"/>
      <c r="E173" s="34"/>
      <c r="F173" s="34"/>
      <c r="G173" s="28"/>
      <c r="H173" s="28"/>
    </row>
    <row r="174" spans="1:8" s="29" customFormat="1" ht="14.25" x14ac:dyDescent="0.2">
      <c r="A174" s="30"/>
      <c r="B174" s="31" t="s">
        <v>109</v>
      </c>
      <c r="C174" s="32" t="s">
        <v>99</v>
      </c>
      <c r="D174" s="33">
        <v>4</v>
      </c>
      <c r="E174" s="34"/>
      <c r="F174" s="34"/>
      <c r="G174" s="28">
        <f>12*(0.7*0.65-0.126)</f>
        <v>3.9479999999999995</v>
      </c>
      <c r="H174" s="28"/>
    </row>
    <row r="175" spans="1:8" s="29" customFormat="1" ht="12.75" x14ac:dyDescent="0.2">
      <c r="A175" s="30"/>
      <c r="B175" s="31"/>
      <c r="C175" s="32"/>
      <c r="D175" s="33"/>
      <c r="E175" s="34"/>
      <c r="F175" s="34"/>
      <c r="G175" s="28"/>
      <c r="H175" s="28"/>
    </row>
    <row r="176" spans="1:8" s="29" customFormat="1" ht="12.75" x14ac:dyDescent="0.2">
      <c r="A176" s="30"/>
      <c r="B176" s="31"/>
      <c r="C176" s="32"/>
      <c r="D176" s="33"/>
      <c r="E176" s="34"/>
      <c r="F176" s="34"/>
      <c r="G176" s="28"/>
      <c r="H176" s="28"/>
    </row>
    <row r="177" spans="1:8" s="29" customFormat="1" ht="103.5" x14ac:dyDescent="0.2">
      <c r="A177" s="30" t="s">
        <v>45</v>
      </c>
      <c r="B177" s="31" t="s">
        <v>274</v>
      </c>
      <c r="C177" s="32"/>
      <c r="D177" s="33"/>
      <c r="E177" s="34"/>
      <c r="F177" s="34"/>
      <c r="G177" s="28"/>
      <c r="H177" s="28"/>
    </row>
    <row r="178" spans="1:8" s="29" customFormat="1" ht="12.75" x14ac:dyDescent="0.2">
      <c r="A178" s="30"/>
      <c r="B178" s="31"/>
      <c r="C178" s="32"/>
      <c r="D178" s="33"/>
      <c r="E178" s="34"/>
      <c r="F178" s="34"/>
      <c r="G178" s="28"/>
      <c r="H178" s="28"/>
    </row>
    <row r="179" spans="1:8" s="29" customFormat="1" ht="25.5" x14ac:dyDescent="0.2">
      <c r="A179" s="30"/>
      <c r="B179" s="145" t="s">
        <v>177</v>
      </c>
      <c r="C179" s="177" t="s">
        <v>3</v>
      </c>
      <c r="D179" s="33">
        <v>17</v>
      </c>
      <c r="E179" s="34"/>
      <c r="F179" s="34"/>
      <c r="G179" s="28">
        <f>10+6.6</f>
        <v>16.600000000000001</v>
      </c>
      <c r="H179" s="28"/>
    </row>
    <row r="180" spans="1:8" s="29" customFormat="1" ht="12.75" x14ac:dyDescent="0.2">
      <c r="A180" s="30"/>
      <c r="B180" s="37"/>
      <c r="C180" s="32"/>
      <c r="D180" s="33"/>
      <c r="E180" s="34"/>
      <c r="F180" s="34"/>
      <c r="G180" s="28"/>
      <c r="H180" s="28"/>
    </row>
    <row r="181" spans="1:8" s="29" customFormat="1" ht="12.75" x14ac:dyDescent="0.2">
      <c r="A181" s="30"/>
      <c r="B181" s="37"/>
      <c r="C181" s="32"/>
      <c r="D181" s="33"/>
      <c r="E181" s="34"/>
      <c r="F181" s="34"/>
      <c r="G181" s="28"/>
      <c r="H181" s="28"/>
    </row>
    <row r="182" spans="1:8" s="29" customFormat="1" ht="94.5" customHeight="1" x14ac:dyDescent="0.2">
      <c r="A182" s="30" t="s">
        <v>85</v>
      </c>
      <c r="B182" s="31" t="s">
        <v>273</v>
      </c>
      <c r="C182" s="32"/>
      <c r="D182" s="33"/>
      <c r="E182" s="34"/>
      <c r="F182" s="34"/>
      <c r="G182" s="28"/>
      <c r="H182" s="28"/>
    </row>
    <row r="183" spans="1:8" s="29" customFormat="1" ht="12.75" x14ac:dyDescent="0.2">
      <c r="A183" s="30"/>
      <c r="B183" s="31"/>
      <c r="C183" s="32"/>
      <c r="D183" s="33"/>
      <c r="E183" s="34"/>
      <c r="F183" s="34"/>
      <c r="G183" s="28"/>
      <c r="H183" s="28"/>
    </row>
    <row r="184" spans="1:8" s="29" customFormat="1" ht="25.5" x14ac:dyDescent="0.2">
      <c r="A184" s="30"/>
      <c r="B184" s="145" t="s">
        <v>177</v>
      </c>
      <c r="C184" s="177" t="s">
        <v>3</v>
      </c>
      <c r="D184" s="33">
        <v>9</v>
      </c>
      <c r="E184" s="34"/>
      <c r="F184" s="34"/>
      <c r="G184" s="28">
        <f>2*2+4.8</f>
        <v>8.8000000000000007</v>
      </c>
      <c r="H184" s="28"/>
    </row>
    <row r="185" spans="1:8" s="29" customFormat="1" ht="12.75" x14ac:dyDescent="0.2">
      <c r="A185" s="30"/>
      <c r="B185" s="145"/>
      <c r="C185" s="178"/>
      <c r="D185" s="33"/>
      <c r="E185" s="34"/>
      <c r="F185" s="34"/>
      <c r="G185" s="28"/>
      <c r="H185" s="28"/>
    </row>
    <row r="186" spans="1:8" s="29" customFormat="1" ht="12.75" x14ac:dyDescent="0.2">
      <c r="A186" s="30"/>
      <c r="B186" s="145"/>
      <c r="C186" s="178"/>
      <c r="D186" s="33"/>
      <c r="E186" s="34"/>
      <c r="F186" s="34"/>
      <c r="G186" s="28"/>
      <c r="H186" s="28"/>
    </row>
    <row r="187" spans="1:8" s="29" customFormat="1" ht="51" x14ac:dyDescent="0.2">
      <c r="A187" s="30" t="s">
        <v>86</v>
      </c>
      <c r="B187" s="145" t="s">
        <v>372</v>
      </c>
      <c r="C187" s="178"/>
      <c r="D187" s="33"/>
      <c r="E187" s="34"/>
      <c r="F187" s="34"/>
      <c r="G187" s="28"/>
      <c r="H187" s="28"/>
    </row>
    <row r="188" spans="1:8" s="29" customFormat="1" ht="12.75" x14ac:dyDescent="0.2">
      <c r="A188" s="30"/>
      <c r="B188" s="145"/>
      <c r="C188" s="178"/>
      <c r="D188" s="33"/>
      <c r="E188" s="34"/>
      <c r="F188" s="34"/>
      <c r="G188" s="28"/>
      <c r="H188" s="28"/>
    </row>
    <row r="189" spans="1:8" s="29" customFormat="1" ht="14.25" x14ac:dyDescent="0.2">
      <c r="A189" s="30"/>
      <c r="B189" s="31" t="s">
        <v>180</v>
      </c>
      <c r="C189" s="178" t="s">
        <v>181</v>
      </c>
      <c r="D189" s="33">
        <v>0.2</v>
      </c>
      <c r="E189" s="34"/>
      <c r="F189" s="34"/>
      <c r="G189" s="28">
        <f>2.35*0.2*0.35</f>
        <v>0.16450000000000001</v>
      </c>
      <c r="H189" s="28"/>
    </row>
    <row r="190" spans="1:8" s="29" customFormat="1" ht="12.75" x14ac:dyDescent="0.2">
      <c r="A190" s="30"/>
      <c r="B190" s="145"/>
      <c r="C190" s="178"/>
      <c r="D190" s="33"/>
      <c r="E190" s="34"/>
      <c r="F190" s="34"/>
      <c r="G190" s="28"/>
      <c r="H190" s="28"/>
    </row>
    <row r="191" spans="1:8" s="29" customFormat="1" ht="12.75" x14ac:dyDescent="0.2">
      <c r="A191" s="30"/>
      <c r="B191" s="37"/>
      <c r="C191" s="32"/>
      <c r="D191" s="33"/>
      <c r="E191" s="34"/>
      <c r="F191" s="34"/>
      <c r="G191" s="28"/>
      <c r="H191" s="28"/>
    </row>
    <row r="192" spans="1:8" s="29" customFormat="1" ht="76.5" x14ac:dyDescent="0.2">
      <c r="A192" s="30" t="s">
        <v>244</v>
      </c>
      <c r="B192" s="31" t="s">
        <v>182</v>
      </c>
      <c r="C192" s="31"/>
      <c r="D192" s="33"/>
      <c r="E192" s="34"/>
      <c r="F192" s="34"/>
      <c r="G192" s="28"/>
      <c r="H192" s="28"/>
    </row>
    <row r="193" spans="1:10" s="29" customFormat="1" ht="12.75" x14ac:dyDescent="0.2">
      <c r="A193" s="30"/>
      <c r="B193" s="31"/>
      <c r="C193" s="31"/>
      <c r="D193" s="33"/>
      <c r="E193" s="34"/>
      <c r="F193" s="34"/>
      <c r="G193" s="28"/>
      <c r="H193" s="28"/>
    </row>
    <row r="194" spans="1:10" s="29" customFormat="1" ht="14.25" x14ac:dyDescent="0.2">
      <c r="A194" s="30"/>
      <c r="B194" s="31" t="s">
        <v>180</v>
      </c>
      <c r="C194" s="178" t="s">
        <v>181</v>
      </c>
      <c r="D194" s="33">
        <v>0.5</v>
      </c>
      <c r="E194" s="34"/>
      <c r="F194" s="34"/>
      <c r="G194" s="28"/>
      <c r="H194" s="28"/>
    </row>
    <row r="195" spans="1:10" s="29" customFormat="1" ht="12.75" x14ac:dyDescent="0.2">
      <c r="A195" s="30"/>
      <c r="B195" s="31"/>
      <c r="C195" s="178"/>
      <c r="D195" s="33"/>
      <c r="E195" s="34"/>
      <c r="F195" s="34"/>
      <c r="G195" s="28"/>
      <c r="H195" s="28"/>
    </row>
    <row r="196" spans="1:10" s="29" customFormat="1" ht="12.75" x14ac:dyDescent="0.2">
      <c r="A196" s="36"/>
      <c r="B196" s="37"/>
      <c r="C196" s="32"/>
      <c r="D196" s="33"/>
      <c r="E196" s="34"/>
      <c r="F196" s="34"/>
      <c r="G196" s="28"/>
      <c r="H196" s="28"/>
    </row>
    <row r="197" spans="1:10" s="29" customFormat="1" ht="25.5" x14ac:dyDescent="0.2">
      <c r="A197" s="58" t="s">
        <v>275</v>
      </c>
      <c r="B197" s="31" t="s">
        <v>184</v>
      </c>
      <c r="C197" s="32"/>
      <c r="D197" s="33"/>
      <c r="E197" s="34"/>
      <c r="F197" s="34"/>
      <c r="G197" s="28"/>
      <c r="H197" s="28"/>
    </row>
    <row r="198" spans="1:10" s="29" customFormat="1" ht="12.75" x14ac:dyDescent="0.2">
      <c r="A198" s="30"/>
      <c r="B198" s="31"/>
      <c r="C198" s="32"/>
      <c r="D198" s="33"/>
      <c r="E198" s="34"/>
      <c r="F198" s="34"/>
      <c r="G198" s="28"/>
      <c r="H198" s="38"/>
      <c r="I198" s="82"/>
      <c r="J198" s="83"/>
    </row>
    <row r="199" spans="1:10" s="29" customFormat="1" ht="12.75" x14ac:dyDescent="0.2">
      <c r="A199" s="30"/>
      <c r="B199" s="31" t="s">
        <v>185</v>
      </c>
      <c r="C199" s="32"/>
      <c r="D199" s="33"/>
      <c r="E199" s="34"/>
      <c r="F199" s="34"/>
      <c r="G199" s="28"/>
      <c r="H199" s="38"/>
      <c r="I199" s="82"/>
    </row>
    <row r="200" spans="1:10" s="29" customFormat="1" ht="12.75" x14ac:dyDescent="0.2">
      <c r="A200" s="30"/>
      <c r="B200" s="31" t="s">
        <v>186</v>
      </c>
      <c r="C200" s="32" t="s">
        <v>16</v>
      </c>
      <c r="D200" s="33">
        <v>220</v>
      </c>
      <c r="E200" s="34"/>
      <c r="F200" s="34"/>
      <c r="G200" s="42">
        <f>215.6</f>
        <v>215.6</v>
      </c>
      <c r="H200" s="80"/>
      <c r="I200" s="84"/>
    </row>
    <row r="201" spans="1:10" s="29" customFormat="1" ht="12.75" x14ac:dyDescent="0.2">
      <c r="A201" s="30"/>
      <c r="B201" s="31" t="s">
        <v>187</v>
      </c>
      <c r="C201" s="32" t="s">
        <v>16</v>
      </c>
      <c r="D201" s="33">
        <v>60</v>
      </c>
      <c r="E201" s="34"/>
      <c r="F201" s="34"/>
      <c r="G201" s="42">
        <f>57.81</f>
        <v>57.81</v>
      </c>
      <c r="H201" s="80"/>
      <c r="I201" s="85"/>
    </row>
    <row r="202" spans="1:10" s="29" customFormat="1" ht="12.75" x14ac:dyDescent="0.2">
      <c r="A202" s="30"/>
      <c r="B202" s="31"/>
      <c r="C202" s="32"/>
      <c r="D202" s="33"/>
      <c r="E202" s="34"/>
      <c r="F202" s="34"/>
      <c r="G202" s="42"/>
      <c r="H202" s="80"/>
      <c r="I202" s="85"/>
    </row>
    <row r="203" spans="1:10" s="29" customFormat="1" ht="13.5" thickBot="1" x14ac:dyDescent="0.25">
      <c r="A203" s="30"/>
      <c r="B203" s="40"/>
      <c r="C203" s="32"/>
      <c r="D203" s="33"/>
      <c r="E203" s="34"/>
      <c r="F203" s="34"/>
      <c r="G203" s="28"/>
      <c r="H203" s="38"/>
      <c r="I203" s="82"/>
    </row>
    <row r="204" spans="1:10" s="29" customFormat="1" ht="26.25" thickBot="1" x14ac:dyDescent="0.25">
      <c r="A204" s="62"/>
      <c r="B204" s="63" t="s">
        <v>17</v>
      </c>
      <c r="C204" s="64"/>
      <c r="D204" s="65"/>
      <c r="E204" s="66"/>
      <c r="F204" s="67"/>
      <c r="G204" s="28"/>
      <c r="H204" s="38"/>
      <c r="I204" s="82"/>
    </row>
    <row r="205" spans="1:10" s="29" customFormat="1" ht="12.75" x14ac:dyDescent="0.2">
      <c r="A205" s="97"/>
      <c r="B205" s="112"/>
      <c r="C205" s="92"/>
      <c r="D205" s="75"/>
      <c r="E205" s="90"/>
      <c r="F205" s="99"/>
      <c r="G205" s="28"/>
      <c r="H205" s="38"/>
      <c r="I205" s="82"/>
    </row>
    <row r="206" spans="1:10" s="29" customFormat="1" ht="12.75" x14ac:dyDescent="0.2">
      <c r="A206" s="97"/>
      <c r="B206" s="112"/>
      <c r="C206" s="92"/>
      <c r="D206" s="75"/>
      <c r="E206" s="90"/>
      <c r="F206" s="99"/>
      <c r="G206" s="28"/>
      <c r="H206" s="38"/>
      <c r="I206" s="82"/>
    </row>
    <row r="207" spans="1:10" s="29" customFormat="1" ht="12.75" x14ac:dyDescent="0.2">
      <c r="A207" s="36" t="s">
        <v>25</v>
      </c>
      <c r="B207" s="37" t="s">
        <v>72</v>
      </c>
      <c r="C207" s="32"/>
      <c r="D207" s="33"/>
      <c r="E207" s="34"/>
      <c r="F207" s="34"/>
      <c r="G207" s="28"/>
      <c r="H207" s="28"/>
    </row>
    <row r="208" spans="1:10" s="29" customFormat="1" ht="12.75" x14ac:dyDescent="0.2">
      <c r="A208" s="36"/>
      <c r="B208" s="37"/>
      <c r="C208" s="32"/>
      <c r="D208" s="33"/>
      <c r="E208" s="34"/>
      <c r="F208" s="34"/>
      <c r="G208" s="28"/>
      <c r="H208" s="28"/>
    </row>
    <row r="209" spans="1:9" s="29" customFormat="1" ht="12.75" x14ac:dyDescent="0.2">
      <c r="A209" s="30"/>
      <c r="B209" s="31"/>
      <c r="C209" s="32"/>
      <c r="D209" s="33"/>
      <c r="E209" s="34"/>
      <c r="F209" s="34"/>
      <c r="G209" s="28"/>
      <c r="H209" s="28"/>
    </row>
    <row r="210" spans="1:9" s="29" customFormat="1" ht="63.75" x14ac:dyDescent="0.2">
      <c r="A210" s="30" t="s">
        <v>19</v>
      </c>
      <c r="B210" s="31" t="s">
        <v>189</v>
      </c>
      <c r="C210" s="32"/>
      <c r="D210" s="33"/>
      <c r="E210" s="34"/>
      <c r="F210" s="34"/>
      <c r="G210" s="28"/>
      <c r="H210" s="28"/>
    </row>
    <row r="211" spans="1:9" s="29" customFormat="1" ht="12.75" x14ac:dyDescent="0.2">
      <c r="A211" s="30"/>
      <c r="B211" s="31"/>
      <c r="C211" s="32"/>
      <c r="D211" s="33"/>
      <c r="E211" s="34"/>
      <c r="F211" s="34"/>
      <c r="G211" s="28"/>
      <c r="H211" s="28"/>
    </row>
    <row r="212" spans="1:9" s="29" customFormat="1" ht="12.75" x14ac:dyDescent="0.2">
      <c r="A212" s="30"/>
      <c r="B212" s="31" t="s">
        <v>79</v>
      </c>
      <c r="C212" s="32" t="s">
        <v>48</v>
      </c>
      <c r="D212" s="39">
        <v>32</v>
      </c>
      <c r="E212" s="34"/>
      <c r="F212" s="86"/>
      <c r="G212" s="28"/>
      <c r="H212" s="28"/>
      <c r="I212" s="40"/>
    </row>
    <row r="213" spans="1:9" s="29" customFormat="1" ht="12.75" x14ac:dyDescent="0.2">
      <c r="A213" s="30"/>
      <c r="B213" s="31"/>
      <c r="C213" s="32"/>
      <c r="D213" s="33"/>
      <c r="E213" s="34"/>
      <c r="F213" s="34"/>
      <c r="G213" s="28"/>
      <c r="H213" s="28"/>
      <c r="I213" s="40"/>
    </row>
    <row r="214" spans="1:9" s="29" customFormat="1" ht="12.75" x14ac:dyDescent="0.2">
      <c r="A214" s="30"/>
      <c r="B214" s="31"/>
      <c r="C214" s="32"/>
      <c r="D214" s="33"/>
      <c r="E214" s="34"/>
      <c r="F214" s="34"/>
      <c r="G214" s="28"/>
      <c r="H214" s="28"/>
      <c r="I214" s="40"/>
    </row>
    <row r="215" spans="1:9" s="29" customFormat="1" ht="79.5" customHeight="1" x14ac:dyDescent="0.2">
      <c r="A215" s="174" t="s">
        <v>47</v>
      </c>
      <c r="B215" s="170" t="s">
        <v>373</v>
      </c>
      <c r="C215" s="32"/>
      <c r="D215" s="33"/>
      <c r="E215" s="34"/>
      <c r="F215" s="34"/>
      <c r="G215" s="28"/>
      <c r="H215" s="28"/>
      <c r="I215" s="40"/>
    </row>
    <row r="216" spans="1:9" s="29" customFormat="1" ht="12.75" x14ac:dyDescent="0.2">
      <c r="A216" s="174"/>
      <c r="B216" s="170"/>
      <c r="C216" s="32"/>
      <c r="D216" s="33"/>
      <c r="E216" s="34"/>
      <c r="F216" s="34"/>
      <c r="G216" s="28"/>
      <c r="H216" s="28"/>
      <c r="I216" s="40"/>
    </row>
    <row r="217" spans="1:9" s="29" customFormat="1" ht="14.25" x14ac:dyDescent="0.2">
      <c r="A217" s="30"/>
      <c r="B217" s="31" t="s">
        <v>190</v>
      </c>
      <c r="C217" s="32" t="s">
        <v>132</v>
      </c>
      <c r="D217" s="33">
        <v>38</v>
      </c>
      <c r="E217" s="34"/>
      <c r="F217" s="34"/>
      <c r="G217" s="28">
        <v>54</v>
      </c>
      <c r="H217" s="28"/>
      <c r="I217" s="40"/>
    </row>
    <row r="218" spans="1:9" s="29" customFormat="1" ht="12.75" x14ac:dyDescent="0.2">
      <c r="A218" s="174"/>
      <c r="B218" s="170"/>
      <c r="C218" s="32"/>
      <c r="D218" s="33"/>
      <c r="E218" s="34"/>
      <c r="F218" s="34"/>
      <c r="G218" s="29">
        <f>73+18</f>
        <v>91</v>
      </c>
      <c r="H218" s="28"/>
      <c r="I218" s="40"/>
    </row>
    <row r="219" spans="1:9" s="29" customFormat="1" ht="114.75" x14ac:dyDescent="0.2">
      <c r="A219" s="174" t="s">
        <v>90</v>
      </c>
      <c r="B219" s="170" t="s">
        <v>374</v>
      </c>
      <c r="C219" s="32"/>
      <c r="D219" s="33"/>
      <c r="E219" s="34"/>
      <c r="F219" s="34"/>
      <c r="G219" s="29">
        <f>0.7*54</f>
        <v>37.799999999999997</v>
      </c>
      <c r="H219" s="28"/>
      <c r="I219" s="40"/>
    </row>
    <row r="220" spans="1:9" s="29" customFormat="1" ht="12.75" x14ac:dyDescent="0.2">
      <c r="A220" s="174"/>
      <c r="B220" s="170"/>
      <c r="C220" s="32"/>
      <c r="D220" s="33"/>
      <c r="E220" s="34"/>
      <c r="F220" s="34"/>
      <c r="G220" s="29">
        <f>91-38</f>
        <v>53</v>
      </c>
      <c r="H220" s="28"/>
      <c r="I220" s="40"/>
    </row>
    <row r="221" spans="1:9" s="29" customFormat="1" ht="14.25" x14ac:dyDescent="0.2">
      <c r="A221" s="30"/>
      <c r="B221" s="31" t="s">
        <v>190</v>
      </c>
      <c r="C221" s="32" t="s">
        <v>132</v>
      </c>
      <c r="D221" s="33">
        <v>53</v>
      </c>
      <c r="E221" s="34"/>
      <c r="F221" s="34"/>
      <c r="G221" s="28"/>
      <c r="H221" s="28"/>
      <c r="I221" s="40"/>
    </row>
    <row r="222" spans="1:9" s="29" customFormat="1" ht="12.75" x14ac:dyDescent="0.2">
      <c r="A222" s="30"/>
      <c r="B222" s="31"/>
      <c r="C222" s="32"/>
      <c r="D222" s="33"/>
      <c r="E222" s="34"/>
      <c r="F222" s="34"/>
      <c r="G222" s="28"/>
      <c r="H222" s="28"/>
      <c r="I222" s="40"/>
    </row>
    <row r="223" spans="1:9" s="29" customFormat="1" ht="127.5" hidden="1" x14ac:dyDescent="0.2">
      <c r="A223" s="174" t="s">
        <v>47</v>
      </c>
      <c r="B223" s="170" t="s">
        <v>313</v>
      </c>
      <c r="C223" s="32"/>
      <c r="D223" s="33"/>
      <c r="E223" s="34"/>
      <c r="F223" s="34"/>
      <c r="G223" s="28"/>
      <c r="H223" s="28"/>
      <c r="I223" s="40"/>
    </row>
    <row r="224" spans="1:9" s="29" customFormat="1" ht="12.75" hidden="1" x14ac:dyDescent="0.2">
      <c r="A224" s="174"/>
      <c r="B224" s="170"/>
      <c r="C224" s="32"/>
      <c r="D224" s="33"/>
      <c r="E224" s="34"/>
      <c r="F224" s="34"/>
      <c r="H224" s="28"/>
      <c r="I224" s="40"/>
    </row>
    <row r="225" spans="1:9" s="29" customFormat="1" ht="14.25" hidden="1" x14ac:dyDescent="0.2">
      <c r="A225" s="30"/>
      <c r="B225" s="31" t="s">
        <v>190</v>
      </c>
      <c r="C225" s="32"/>
      <c r="D225" s="33"/>
      <c r="E225" s="34"/>
      <c r="F225" s="34"/>
      <c r="H225" s="28"/>
      <c r="I225" s="40"/>
    </row>
    <row r="226" spans="1:9" s="29" customFormat="1" ht="14.25" hidden="1" x14ac:dyDescent="0.2">
      <c r="A226" s="30"/>
      <c r="B226" s="40" t="s">
        <v>311</v>
      </c>
      <c r="C226" s="32" t="s">
        <v>132</v>
      </c>
      <c r="D226" s="33">
        <v>38</v>
      </c>
      <c r="E226" s="34"/>
      <c r="F226" s="34"/>
      <c r="H226" s="28"/>
      <c r="I226" s="40"/>
    </row>
    <row r="227" spans="1:9" s="29" customFormat="1" ht="14.25" hidden="1" x14ac:dyDescent="0.2">
      <c r="A227" s="30"/>
      <c r="B227" s="40" t="s">
        <v>312</v>
      </c>
      <c r="C227" s="32" t="s">
        <v>132</v>
      </c>
      <c r="D227" s="33">
        <v>53</v>
      </c>
      <c r="E227" s="34"/>
      <c r="F227" s="34"/>
      <c r="H227" s="28"/>
      <c r="I227" s="40"/>
    </row>
    <row r="228" spans="1:9" s="29" customFormat="1" ht="12.75" hidden="1" x14ac:dyDescent="0.2">
      <c r="A228" s="174"/>
      <c r="B228" s="170"/>
      <c r="C228" s="32"/>
      <c r="D228" s="33"/>
      <c r="E228" s="34"/>
      <c r="F228" s="34"/>
      <c r="G228" s="28"/>
      <c r="H228" s="28"/>
      <c r="I228" s="40"/>
    </row>
    <row r="229" spans="1:9" s="29" customFormat="1" ht="51" x14ac:dyDescent="0.2">
      <c r="A229" s="174" t="s">
        <v>94</v>
      </c>
      <c r="B229" s="170" t="s">
        <v>349</v>
      </c>
      <c r="C229" s="32"/>
      <c r="D229" s="33"/>
      <c r="E229" s="34"/>
      <c r="F229" s="34"/>
      <c r="G229" s="28"/>
      <c r="H229" s="28"/>
      <c r="I229" s="40"/>
    </row>
    <row r="230" spans="1:9" s="29" customFormat="1" ht="12.75" x14ac:dyDescent="0.2">
      <c r="A230" s="174"/>
      <c r="B230" s="170"/>
      <c r="C230" s="32"/>
      <c r="D230" s="33"/>
      <c r="E230" s="34"/>
      <c r="F230" s="34"/>
      <c r="G230" s="28"/>
      <c r="H230" s="28"/>
      <c r="I230" s="40"/>
    </row>
    <row r="231" spans="1:9" s="29" customFormat="1" ht="12.75" x14ac:dyDescent="0.2">
      <c r="A231" s="174"/>
      <c r="B231" s="170" t="s">
        <v>192</v>
      </c>
      <c r="C231" s="140" t="s">
        <v>3</v>
      </c>
      <c r="D231" s="33">
        <v>8</v>
      </c>
      <c r="E231" s="34"/>
      <c r="F231" s="34"/>
      <c r="G231" s="28"/>
      <c r="H231" s="28"/>
      <c r="I231" s="40"/>
    </row>
    <row r="232" spans="1:9" s="29" customFormat="1" ht="12.75" x14ac:dyDescent="0.2">
      <c r="A232" s="30"/>
      <c r="B232" s="40"/>
      <c r="C232" s="32"/>
      <c r="D232" s="33"/>
      <c r="E232" s="34"/>
      <c r="F232" s="34"/>
      <c r="G232" s="28"/>
      <c r="H232" s="38"/>
      <c r="I232" s="82"/>
    </row>
    <row r="233" spans="1:9" s="29" customFormat="1" ht="12.75" x14ac:dyDescent="0.2">
      <c r="A233" s="174"/>
      <c r="B233" s="170"/>
      <c r="C233" s="32"/>
      <c r="D233" s="33"/>
      <c r="E233" s="34"/>
      <c r="F233" s="34"/>
      <c r="G233" s="28"/>
      <c r="H233" s="28"/>
      <c r="I233" s="40"/>
    </row>
    <row r="234" spans="1:9" s="29" customFormat="1" ht="102" x14ac:dyDescent="0.2">
      <c r="A234" s="174" t="s">
        <v>191</v>
      </c>
      <c r="B234" s="170" t="s">
        <v>350</v>
      </c>
      <c r="C234" s="32"/>
      <c r="D234" s="33"/>
      <c r="E234" s="34"/>
      <c r="F234" s="34"/>
      <c r="G234" s="28"/>
      <c r="H234" s="28"/>
      <c r="I234" s="40"/>
    </row>
    <row r="235" spans="1:9" s="29" customFormat="1" ht="12.75" x14ac:dyDescent="0.2">
      <c r="A235" s="174"/>
      <c r="B235" s="170"/>
      <c r="C235" s="32"/>
      <c r="D235" s="33"/>
      <c r="E235" s="34"/>
      <c r="F235" s="34"/>
      <c r="G235" s="28"/>
      <c r="H235" s="28"/>
      <c r="I235" s="40"/>
    </row>
    <row r="236" spans="1:9" s="29" customFormat="1" ht="12.75" x14ac:dyDescent="0.2">
      <c r="A236" s="174"/>
      <c r="B236" s="170" t="s">
        <v>192</v>
      </c>
      <c r="C236" s="140" t="s">
        <v>3</v>
      </c>
      <c r="D236" s="33">
        <v>1</v>
      </c>
      <c r="E236" s="34"/>
      <c r="F236" s="34"/>
      <c r="G236" s="28"/>
      <c r="H236" s="28"/>
      <c r="I236" s="40"/>
    </row>
    <row r="237" spans="1:9" s="29" customFormat="1" ht="12.75" x14ac:dyDescent="0.2">
      <c r="A237" s="30"/>
      <c r="B237" s="40"/>
      <c r="C237" s="32"/>
      <c r="D237" s="33"/>
      <c r="E237" s="34"/>
      <c r="F237" s="34"/>
      <c r="G237" s="28"/>
      <c r="H237" s="38"/>
      <c r="I237" s="82"/>
    </row>
    <row r="238" spans="1:9" s="29" customFormat="1" ht="12.75" x14ac:dyDescent="0.2">
      <c r="A238" s="87"/>
      <c r="B238" s="87"/>
      <c r="C238" s="88"/>
      <c r="D238" s="89"/>
      <c r="E238" s="34"/>
      <c r="F238" s="34"/>
      <c r="G238" s="28"/>
      <c r="H238" s="28"/>
    </row>
    <row r="239" spans="1:9" s="29" customFormat="1" ht="13.5" thickBot="1" x14ac:dyDescent="0.25">
      <c r="A239" s="30"/>
      <c r="B239" s="40"/>
      <c r="C239" s="32"/>
      <c r="D239" s="33"/>
      <c r="E239" s="34"/>
      <c r="F239" s="34"/>
      <c r="G239" s="28"/>
      <c r="H239" s="38"/>
      <c r="I239" s="82"/>
    </row>
    <row r="240" spans="1:9" s="29" customFormat="1" ht="13.5" thickBot="1" x14ac:dyDescent="0.25">
      <c r="A240" s="62"/>
      <c r="B240" s="63" t="s">
        <v>34</v>
      </c>
      <c r="C240" s="64"/>
      <c r="D240" s="65"/>
      <c r="E240" s="66"/>
      <c r="F240" s="67"/>
      <c r="G240" s="28"/>
      <c r="H240" s="38"/>
      <c r="I240" s="82"/>
    </row>
    <row r="241" spans="1:9" s="29" customFormat="1" ht="12.75" x14ac:dyDescent="0.2">
      <c r="A241" s="30"/>
      <c r="B241" s="31"/>
      <c r="C241" s="32"/>
      <c r="D241" s="33"/>
      <c r="E241" s="34"/>
      <c r="F241" s="34"/>
      <c r="G241" s="28"/>
      <c r="H241" s="28"/>
    </row>
    <row r="242" spans="1:9" s="29" customFormat="1" ht="12.75" x14ac:dyDescent="0.2">
      <c r="A242" s="36"/>
      <c r="B242" s="37"/>
      <c r="C242" s="32"/>
      <c r="D242" s="33"/>
      <c r="E242" s="34"/>
      <c r="F242" s="34"/>
      <c r="G242" s="28"/>
      <c r="H242" s="28"/>
    </row>
    <row r="243" spans="1:9" s="29" customFormat="1" ht="12.75" x14ac:dyDescent="0.2">
      <c r="A243" s="36" t="s">
        <v>26</v>
      </c>
      <c r="B243" s="37" t="s">
        <v>18</v>
      </c>
      <c r="C243" s="32"/>
      <c r="D243" s="33"/>
      <c r="E243" s="34"/>
      <c r="F243" s="34"/>
      <c r="G243" s="28"/>
      <c r="H243" s="28"/>
    </row>
    <row r="244" spans="1:9" s="29" customFormat="1" ht="12.75" x14ac:dyDescent="0.2">
      <c r="A244" s="36"/>
      <c r="B244" s="37"/>
      <c r="C244" s="32"/>
      <c r="D244" s="33"/>
      <c r="E244" s="34"/>
      <c r="F244" s="34"/>
      <c r="G244" s="28"/>
      <c r="H244" s="28"/>
    </row>
    <row r="245" spans="1:9" s="29" customFormat="1" ht="12.75" x14ac:dyDescent="0.2">
      <c r="A245" s="36"/>
      <c r="B245" s="37"/>
      <c r="C245" s="32"/>
      <c r="D245" s="33"/>
      <c r="E245" s="34"/>
      <c r="F245" s="34"/>
      <c r="G245" s="28"/>
      <c r="H245" s="28"/>
    </row>
    <row r="246" spans="1:9" s="29" customFormat="1" ht="117.75" customHeight="1" x14ac:dyDescent="0.2">
      <c r="A246" s="146" t="s">
        <v>37</v>
      </c>
      <c r="B246" s="144" t="s">
        <v>249</v>
      </c>
      <c r="C246" s="141"/>
      <c r="D246" s="34"/>
      <c r="E246" s="34"/>
      <c r="F246" s="34"/>
      <c r="G246" s="28"/>
      <c r="H246" s="28"/>
    </row>
    <row r="247" spans="1:9" s="29" customFormat="1" ht="12.75" x14ac:dyDescent="0.2">
      <c r="A247" s="147"/>
      <c r="B247" s="148"/>
      <c r="C247" s="141"/>
      <c r="D247" s="33"/>
      <c r="E247" s="34"/>
      <c r="F247" s="34"/>
      <c r="G247" s="28"/>
      <c r="H247" s="28"/>
    </row>
    <row r="248" spans="1:9" s="29" customFormat="1" ht="12.75" x14ac:dyDescent="0.2">
      <c r="A248" s="146"/>
      <c r="B248" s="144" t="s">
        <v>194</v>
      </c>
      <c r="C248" s="141"/>
      <c r="D248" s="79"/>
      <c r="E248" s="78"/>
      <c r="F248" s="78"/>
      <c r="G248" s="28"/>
      <c r="H248" s="28"/>
    </row>
    <row r="249" spans="1:9" s="29" customFormat="1" ht="12.75" x14ac:dyDescent="0.2">
      <c r="A249" s="146"/>
      <c r="B249" s="149" t="s">
        <v>277</v>
      </c>
      <c r="C249" s="141" t="s">
        <v>3</v>
      </c>
      <c r="D249" s="33">
        <v>12.1</v>
      </c>
      <c r="E249" s="34"/>
      <c r="F249" s="34"/>
      <c r="G249" s="28"/>
      <c r="H249" s="28"/>
    </row>
    <row r="250" spans="1:9" s="29" customFormat="1" ht="12.75" x14ac:dyDescent="0.2">
      <c r="A250" s="146"/>
      <c r="B250" s="40"/>
      <c r="C250" s="32"/>
      <c r="D250" s="33"/>
      <c r="E250" s="34"/>
      <c r="F250" s="34"/>
      <c r="G250" s="28"/>
      <c r="H250" s="28"/>
    </row>
    <row r="251" spans="1:9" s="29" customFormat="1" ht="12.75" x14ac:dyDescent="0.2">
      <c r="A251" s="146"/>
      <c r="B251" s="31"/>
      <c r="C251" s="32"/>
      <c r="D251" s="33"/>
      <c r="E251" s="34"/>
      <c r="F251" s="34"/>
      <c r="G251" s="28"/>
      <c r="H251" s="28"/>
    </row>
    <row r="252" spans="1:9" s="29" customFormat="1" ht="89.25" x14ac:dyDescent="0.2">
      <c r="A252" s="146" t="s">
        <v>31</v>
      </c>
      <c r="B252" s="144" t="s">
        <v>247</v>
      </c>
      <c r="C252" s="141"/>
      <c r="D252" s="141"/>
      <c r="E252" s="34"/>
      <c r="F252" s="34"/>
      <c r="G252" s="28"/>
      <c r="H252" s="38"/>
      <c r="I252" s="95"/>
    </row>
    <row r="253" spans="1:9" s="29" customFormat="1" ht="12.75" x14ac:dyDescent="0.2">
      <c r="A253" s="146"/>
      <c r="B253" s="144"/>
      <c r="C253" s="141"/>
      <c r="D253" s="141"/>
      <c r="E253" s="34"/>
      <c r="F253" s="34"/>
      <c r="G253" s="28"/>
      <c r="H253" s="38"/>
      <c r="I253" s="95"/>
    </row>
    <row r="254" spans="1:9" s="29" customFormat="1" ht="12.75" x14ac:dyDescent="0.2">
      <c r="A254" s="146"/>
      <c r="B254" s="144" t="s">
        <v>196</v>
      </c>
      <c r="C254" s="141"/>
      <c r="D254" s="150"/>
      <c r="E254" s="34"/>
      <c r="F254" s="34"/>
      <c r="G254" s="28"/>
      <c r="H254" s="38"/>
      <c r="I254" s="95"/>
    </row>
    <row r="255" spans="1:9" s="29" customFormat="1" ht="12.75" x14ac:dyDescent="0.2">
      <c r="A255" s="146"/>
      <c r="B255" s="149" t="s">
        <v>278</v>
      </c>
      <c r="C255" s="141" t="s">
        <v>6</v>
      </c>
      <c r="D255" s="141">
        <v>1</v>
      </c>
      <c r="E255" s="34"/>
      <c r="F255" s="34"/>
      <c r="G255" s="49"/>
      <c r="H255" s="38"/>
      <c r="I255" s="95"/>
    </row>
    <row r="256" spans="1:9" s="29" customFormat="1" ht="12.75" x14ac:dyDescent="0.2">
      <c r="A256" s="146"/>
      <c r="B256" s="149" t="s">
        <v>279</v>
      </c>
      <c r="C256" s="141" t="s">
        <v>6</v>
      </c>
      <c r="D256" s="141">
        <v>1</v>
      </c>
      <c r="E256" s="34"/>
      <c r="F256" s="34"/>
      <c r="G256" s="49"/>
      <c r="H256" s="38"/>
      <c r="I256" s="95"/>
    </row>
    <row r="257" spans="1:9" s="29" customFormat="1" ht="12.75" x14ac:dyDescent="0.2">
      <c r="A257" s="36"/>
      <c r="B257" s="96"/>
      <c r="C257" s="94"/>
      <c r="D257" s="79"/>
      <c r="E257" s="78"/>
      <c r="F257" s="78"/>
      <c r="G257" s="28"/>
      <c r="H257" s="38"/>
      <c r="I257" s="95"/>
    </row>
    <row r="258" spans="1:9" s="46" customFormat="1" ht="13.5" thickBot="1" x14ac:dyDescent="0.25">
      <c r="A258" s="36"/>
      <c r="B258" s="31"/>
      <c r="C258" s="32"/>
      <c r="D258" s="33"/>
      <c r="E258" s="34"/>
      <c r="F258" s="34"/>
      <c r="G258" s="81"/>
      <c r="H258" s="81"/>
    </row>
    <row r="259" spans="1:9" s="29" customFormat="1" ht="13.5" thickBot="1" x14ac:dyDescent="0.25">
      <c r="A259" s="62"/>
      <c r="B259" s="63" t="s">
        <v>35</v>
      </c>
      <c r="C259" s="64"/>
      <c r="D259" s="65"/>
      <c r="E259" s="66"/>
      <c r="F259" s="67"/>
      <c r="G259" s="28"/>
      <c r="H259" s="28"/>
    </row>
    <row r="260" spans="1:9" s="29" customFormat="1" ht="12.75" x14ac:dyDescent="0.2">
      <c r="A260" s="97"/>
      <c r="B260" s="98"/>
      <c r="C260" s="92"/>
      <c r="D260" s="75"/>
      <c r="E260" s="90"/>
      <c r="F260" s="99"/>
      <c r="G260" s="28"/>
      <c r="H260" s="28"/>
    </row>
    <row r="261" spans="1:9" s="29" customFormat="1" ht="12.75" x14ac:dyDescent="0.2">
      <c r="A261" s="97"/>
      <c r="B261" s="194"/>
      <c r="C261" s="194"/>
      <c r="D261" s="194"/>
      <c r="E261" s="194"/>
      <c r="F261" s="194"/>
      <c r="G261" s="28"/>
      <c r="H261" s="28"/>
    </row>
    <row r="262" spans="1:9" s="29" customFormat="1" ht="12.75" x14ac:dyDescent="0.2">
      <c r="A262" s="36" t="s">
        <v>27</v>
      </c>
      <c r="B262" s="37" t="s">
        <v>36</v>
      </c>
      <c r="C262" s="32"/>
      <c r="D262" s="33"/>
      <c r="E262" s="34"/>
      <c r="F262" s="34"/>
      <c r="G262" s="28"/>
      <c r="H262" s="28"/>
    </row>
    <row r="263" spans="1:9" s="29" customFormat="1" ht="12.75" x14ac:dyDescent="0.2">
      <c r="A263" s="36"/>
      <c r="B263" s="37"/>
      <c r="C263" s="32"/>
      <c r="D263" s="33"/>
      <c r="E263" s="34"/>
      <c r="F263" s="34"/>
      <c r="G263" s="28"/>
      <c r="H263" s="28"/>
    </row>
    <row r="264" spans="1:9" s="29" customFormat="1" ht="12.75" x14ac:dyDescent="0.2">
      <c r="A264" s="30"/>
      <c r="B264" s="31"/>
      <c r="C264" s="32"/>
      <c r="D264" s="33"/>
      <c r="E264" s="34"/>
      <c r="F264" s="34"/>
      <c r="G264" s="28"/>
      <c r="H264" s="28"/>
    </row>
    <row r="265" spans="1:9" s="29" customFormat="1" ht="66" customHeight="1" x14ac:dyDescent="0.2">
      <c r="A265" s="30" t="s">
        <v>39</v>
      </c>
      <c r="B265" s="60" t="s">
        <v>300</v>
      </c>
      <c r="C265" s="151"/>
      <c r="D265" s="33"/>
      <c r="E265" s="34"/>
      <c r="F265" s="34"/>
      <c r="G265" s="28"/>
      <c r="H265" s="28"/>
    </row>
    <row r="266" spans="1:9" s="29" customFormat="1" ht="12.75" x14ac:dyDescent="0.2">
      <c r="A266" s="30"/>
      <c r="B266" s="60"/>
      <c r="C266" s="151"/>
      <c r="D266" s="39"/>
      <c r="E266" s="78"/>
      <c r="F266" s="78"/>
      <c r="G266" s="28"/>
      <c r="H266" s="28"/>
    </row>
    <row r="267" spans="1:9" s="29" customFormat="1" ht="12.75" x14ac:dyDescent="0.2">
      <c r="A267" s="30"/>
      <c r="B267" s="60" t="s">
        <v>199</v>
      </c>
      <c r="C267" s="151" t="s">
        <v>6</v>
      </c>
      <c r="D267" s="33">
        <v>26</v>
      </c>
      <c r="E267" s="34"/>
      <c r="F267" s="34"/>
      <c r="G267" s="28"/>
      <c r="H267" s="28"/>
    </row>
    <row r="268" spans="1:9" s="29" customFormat="1" ht="12.75" x14ac:dyDescent="0.2">
      <c r="A268" s="30"/>
      <c r="B268" s="60"/>
      <c r="C268" s="151"/>
      <c r="D268" s="33"/>
      <c r="E268" s="34"/>
      <c r="F268" s="34"/>
      <c r="G268" s="28"/>
      <c r="H268" s="28"/>
    </row>
    <row r="269" spans="1:9" s="29" customFormat="1" ht="12.75" x14ac:dyDescent="0.2">
      <c r="A269" s="30"/>
      <c r="B269" s="31"/>
      <c r="C269" s="32"/>
      <c r="D269" s="33"/>
      <c r="E269" s="34"/>
      <c r="F269" s="34"/>
      <c r="G269" s="80"/>
      <c r="H269" s="28"/>
    </row>
    <row r="270" spans="1:9" s="29" customFormat="1" ht="51" x14ac:dyDescent="0.2">
      <c r="A270" s="174" t="s">
        <v>43</v>
      </c>
      <c r="B270" s="170" t="s">
        <v>308</v>
      </c>
      <c r="C270" s="32"/>
      <c r="D270" s="39"/>
      <c r="E270" s="34"/>
      <c r="F270" s="34"/>
      <c r="G270" s="28"/>
      <c r="H270" s="28"/>
    </row>
    <row r="271" spans="1:9" s="29" customFormat="1" ht="12.75" x14ac:dyDescent="0.2">
      <c r="A271" s="174"/>
      <c r="B271" s="170"/>
      <c r="C271" s="32"/>
      <c r="D271" s="39"/>
      <c r="E271" s="34"/>
      <c r="F271" s="34"/>
      <c r="G271" s="28"/>
      <c r="H271" s="28"/>
    </row>
    <row r="272" spans="1:9" s="29" customFormat="1" ht="12.75" x14ac:dyDescent="0.2">
      <c r="A272" s="174"/>
      <c r="B272" s="170" t="s">
        <v>201</v>
      </c>
      <c r="C272" s="32" t="s">
        <v>6</v>
      </c>
      <c r="D272" s="39">
        <v>4</v>
      </c>
      <c r="E272" s="34"/>
      <c r="F272" s="34"/>
      <c r="G272" s="28"/>
      <c r="H272" s="28"/>
    </row>
    <row r="273" spans="1:9" s="29" customFormat="1" ht="12.75" x14ac:dyDescent="0.2">
      <c r="A273" s="174"/>
      <c r="B273" s="170"/>
      <c r="C273" s="32"/>
      <c r="D273" s="39"/>
      <c r="E273" s="34"/>
      <c r="F273" s="34"/>
      <c r="G273" s="28"/>
      <c r="H273" s="28"/>
    </row>
    <row r="274" spans="1:9" s="29" customFormat="1" ht="12.75" x14ac:dyDescent="0.2">
      <c r="A274" s="174"/>
      <c r="B274" s="170"/>
      <c r="C274" s="32"/>
      <c r="D274" s="39"/>
      <c r="E274" s="34"/>
      <c r="F274" s="34"/>
      <c r="G274" s="28"/>
      <c r="H274" s="28"/>
    </row>
    <row r="275" spans="1:9" s="29" customFormat="1" ht="51" x14ac:dyDescent="0.2">
      <c r="A275" s="174" t="s">
        <v>200</v>
      </c>
      <c r="B275" s="170" t="s">
        <v>375</v>
      </c>
      <c r="C275" s="171"/>
      <c r="D275" s="39"/>
      <c r="E275" s="34"/>
      <c r="F275" s="34"/>
      <c r="G275" s="28"/>
      <c r="H275" s="28"/>
    </row>
    <row r="276" spans="1:9" s="29" customFormat="1" ht="12.75" x14ac:dyDescent="0.2">
      <c r="A276" s="174"/>
      <c r="B276" s="170"/>
      <c r="C276" s="171"/>
      <c r="D276" s="39"/>
      <c r="E276" s="34"/>
      <c r="F276" s="34"/>
      <c r="G276" s="28"/>
      <c r="H276" s="28"/>
    </row>
    <row r="277" spans="1:9" s="29" customFormat="1" ht="12.75" x14ac:dyDescent="0.2">
      <c r="A277" s="174"/>
      <c r="B277" s="170" t="s">
        <v>280</v>
      </c>
      <c r="C277" s="32" t="s">
        <v>115</v>
      </c>
      <c r="D277" s="39">
        <v>1</v>
      </c>
      <c r="E277" s="34"/>
      <c r="F277" s="34"/>
      <c r="G277" s="28"/>
      <c r="H277" s="28"/>
    </row>
    <row r="278" spans="1:9" s="29" customFormat="1" ht="12.75" x14ac:dyDescent="0.2">
      <c r="A278" s="174"/>
      <c r="B278" s="170"/>
      <c r="C278" s="32"/>
      <c r="D278" s="39"/>
      <c r="E278" s="34"/>
      <c r="F278" s="34"/>
      <c r="G278" s="28"/>
      <c r="H278" s="28"/>
    </row>
    <row r="279" spans="1:9" s="29" customFormat="1" ht="12.75" x14ac:dyDescent="0.2">
      <c r="A279" s="174"/>
      <c r="B279" s="170"/>
      <c r="C279" s="32"/>
      <c r="D279" s="39"/>
      <c r="E279" s="34"/>
      <c r="F279" s="34"/>
      <c r="G279" s="28"/>
      <c r="H279" s="28"/>
    </row>
    <row r="280" spans="1:9" s="29" customFormat="1" ht="63.75" x14ac:dyDescent="0.2">
      <c r="A280" s="174" t="s">
        <v>202</v>
      </c>
      <c r="B280" s="170" t="s">
        <v>376</v>
      </c>
      <c r="C280" s="32"/>
      <c r="D280" s="39"/>
      <c r="E280" s="34"/>
      <c r="F280" s="34"/>
      <c r="G280" s="28"/>
      <c r="H280" s="28"/>
    </row>
    <row r="281" spans="1:9" s="29" customFormat="1" ht="12.75" x14ac:dyDescent="0.2">
      <c r="A281" s="174"/>
      <c r="B281" s="170"/>
      <c r="C281" s="32"/>
      <c r="D281" s="39"/>
      <c r="E281" s="34"/>
      <c r="F281" s="34"/>
      <c r="G281" s="28"/>
      <c r="H281" s="28"/>
    </row>
    <row r="282" spans="1:9" s="29" customFormat="1" ht="12.75" x14ac:dyDescent="0.2">
      <c r="A282" s="30"/>
      <c r="B282" s="170" t="s">
        <v>205</v>
      </c>
      <c r="C282" s="32" t="s">
        <v>6</v>
      </c>
      <c r="D282" s="33">
        <v>4</v>
      </c>
      <c r="E282" s="34"/>
      <c r="F282" s="34"/>
      <c r="G282" s="28"/>
      <c r="H282" s="28"/>
    </row>
    <row r="283" spans="1:9" s="29" customFormat="1" ht="12.75" x14ac:dyDescent="0.2">
      <c r="A283" s="30"/>
      <c r="B283" s="170"/>
      <c r="C283" s="32"/>
      <c r="D283" s="33"/>
      <c r="E283" s="34"/>
      <c r="F283" s="34"/>
      <c r="G283" s="28"/>
      <c r="H283" s="28"/>
    </row>
    <row r="284" spans="1:9" s="29" customFormat="1" ht="13.5" thickBot="1" x14ac:dyDescent="0.25">
      <c r="A284" s="30"/>
      <c r="B284" s="37"/>
      <c r="C284" s="32"/>
      <c r="D284" s="33"/>
      <c r="E284" s="34"/>
      <c r="F284" s="34"/>
      <c r="G284" s="28"/>
      <c r="H284" s="28"/>
      <c r="I284" s="100"/>
    </row>
    <row r="285" spans="1:9" s="29" customFormat="1" ht="13.5" thickBot="1" x14ac:dyDescent="0.25">
      <c r="A285" s="62"/>
      <c r="B285" s="63" t="s">
        <v>38</v>
      </c>
      <c r="C285" s="64"/>
      <c r="D285" s="65"/>
      <c r="E285" s="66"/>
      <c r="F285" s="67"/>
      <c r="G285" s="28"/>
      <c r="H285" s="28"/>
    </row>
    <row r="286" spans="1:9" s="29" customFormat="1" ht="12.75" x14ac:dyDescent="0.2">
      <c r="A286" s="30"/>
      <c r="B286" s="37"/>
      <c r="C286" s="92"/>
      <c r="D286" s="75"/>
      <c r="E286" s="90"/>
      <c r="F286" s="99"/>
      <c r="G286" s="28"/>
      <c r="H286" s="28"/>
    </row>
    <row r="287" spans="1:9" s="29" customFormat="1" ht="12.75" x14ac:dyDescent="0.2">
      <c r="A287" s="30"/>
      <c r="B287" s="37"/>
      <c r="C287" s="92"/>
      <c r="D287" s="75"/>
      <c r="E287" s="90"/>
      <c r="F287" s="99"/>
      <c r="G287" s="28"/>
      <c r="H287" s="28"/>
    </row>
    <row r="288" spans="1:9" s="29" customFormat="1" ht="12.75" x14ac:dyDescent="0.2">
      <c r="A288" s="36" t="s">
        <v>28</v>
      </c>
      <c r="B288" s="37" t="s">
        <v>73</v>
      </c>
      <c r="C288" s="92"/>
      <c r="D288" s="75"/>
      <c r="E288" s="90"/>
      <c r="F288" s="99"/>
      <c r="G288" s="28"/>
      <c r="H288" s="28"/>
    </row>
    <row r="289" spans="1:8" s="29" customFormat="1" ht="12.75" x14ac:dyDescent="0.2">
      <c r="A289" s="36"/>
      <c r="B289" s="37"/>
      <c r="C289" s="92"/>
      <c r="D289" s="75"/>
      <c r="E289" s="90"/>
      <c r="F289" s="99"/>
      <c r="G289" s="28"/>
      <c r="H289" s="28"/>
    </row>
    <row r="290" spans="1:8" s="29" customFormat="1" ht="12.75" x14ac:dyDescent="0.2">
      <c r="A290" s="36"/>
      <c r="B290" s="37"/>
      <c r="C290" s="92"/>
      <c r="D290" s="75"/>
      <c r="E290" s="90"/>
      <c r="F290" s="99"/>
      <c r="G290" s="28"/>
      <c r="H290" s="28"/>
    </row>
    <row r="291" spans="1:8" s="29" customFormat="1" ht="105" customHeight="1" x14ac:dyDescent="0.2">
      <c r="A291" s="101" t="s">
        <v>40</v>
      </c>
      <c r="B291" s="50" t="s">
        <v>261</v>
      </c>
      <c r="C291" s="88"/>
      <c r="D291" s="89"/>
      <c r="E291" s="90"/>
      <c r="F291" s="99"/>
      <c r="G291" s="28"/>
      <c r="H291" s="28"/>
    </row>
    <row r="292" spans="1:8" s="29" customFormat="1" ht="12.75" x14ac:dyDescent="0.2">
      <c r="A292" s="87"/>
      <c r="B292" s="87"/>
      <c r="C292" s="88"/>
      <c r="D292" s="89"/>
      <c r="E292" s="90"/>
      <c r="F292" s="99"/>
      <c r="G292" s="28"/>
      <c r="H292" s="28"/>
    </row>
    <row r="293" spans="1:8" s="29" customFormat="1" ht="14.25" x14ac:dyDescent="0.2">
      <c r="A293" s="87"/>
      <c r="B293" s="102" t="s">
        <v>262</v>
      </c>
      <c r="C293" s="61" t="s">
        <v>112</v>
      </c>
      <c r="D293" s="89">
        <v>25</v>
      </c>
      <c r="E293" s="90"/>
      <c r="F293" s="99"/>
      <c r="G293" s="28">
        <f>1.7*14</f>
        <v>23.8</v>
      </c>
      <c r="H293" s="28"/>
    </row>
    <row r="294" spans="1:8" s="29" customFormat="1" ht="12.75" x14ac:dyDescent="0.2">
      <c r="A294" s="179"/>
      <c r="B294" s="180"/>
      <c r="C294" s="92"/>
      <c r="D294" s="89"/>
      <c r="E294" s="90"/>
      <c r="F294" s="99"/>
      <c r="G294" s="28"/>
      <c r="H294" s="28"/>
    </row>
    <row r="295" spans="1:8" s="29" customFormat="1" ht="12.75" x14ac:dyDescent="0.2">
      <c r="A295" s="179"/>
      <c r="B295" s="180"/>
      <c r="C295" s="92"/>
      <c r="D295" s="89"/>
      <c r="E295" s="90"/>
      <c r="F295" s="99"/>
      <c r="G295" s="28"/>
      <c r="H295" s="28"/>
    </row>
    <row r="296" spans="1:8" s="29" customFormat="1" ht="140.25" x14ac:dyDescent="0.2">
      <c r="A296" s="30" t="s">
        <v>52</v>
      </c>
      <c r="B296" s="180" t="s">
        <v>334</v>
      </c>
      <c r="C296" s="92"/>
      <c r="D296" s="75"/>
      <c r="E296" s="90"/>
      <c r="F296" s="99"/>
      <c r="G296" s="28"/>
      <c r="H296" s="28"/>
    </row>
    <row r="297" spans="1:8" s="29" customFormat="1" ht="12.75" x14ac:dyDescent="0.2">
      <c r="A297" s="30"/>
      <c r="B297" s="180"/>
      <c r="C297" s="92"/>
      <c r="D297" s="75"/>
      <c r="E297" s="90"/>
      <c r="F297" s="99"/>
      <c r="G297" s="28"/>
      <c r="H297" s="28"/>
    </row>
    <row r="298" spans="1:8" s="29" customFormat="1" ht="27" x14ac:dyDescent="0.2">
      <c r="A298" s="30"/>
      <c r="B298" s="77" t="s">
        <v>113</v>
      </c>
      <c r="C298" s="32" t="s">
        <v>103</v>
      </c>
      <c r="D298" s="75">
        <v>20</v>
      </c>
      <c r="E298" s="90"/>
      <c r="F298" s="99"/>
      <c r="G298" s="28">
        <f>1.7*14-13.1*0.5</f>
        <v>17.25</v>
      </c>
      <c r="H298" s="28"/>
    </row>
    <row r="299" spans="1:8" s="29" customFormat="1" ht="12.75" x14ac:dyDescent="0.2">
      <c r="A299" s="30"/>
      <c r="B299" s="77"/>
      <c r="C299" s="32"/>
      <c r="D299" s="75"/>
      <c r="E299" s="90"/>
      <c r="F299" s="99"/>
      <c r="G299" s="28"/>
      <c r="H299" s="28"/>
    </row>
    <row r="300" spans="1:8" s="29" customFormat="1" ht="14.25" customHeight="1" x14ac:dyDescent="0.2">
      <c r="A300" s="30"/>
      <c r="B300" s="77"/>
      <c r="C300" s="32"/>
      <c r="D300" s="33"/>
      <c r="E300" s="34"/>
      <c r="F300" s="34"/>
      <c r="G300" s="28"/>
      <c r="H300" s="28"/>
    </row>
    <row r="301" spans="1:8" s="29" customFormat="1" ht="153" x14ac:dyDescent="0.2">
      <c r="A301" s="30" t="s">
        <v>211</v>
      </c>
      <c r="B301" s="180" t="s">
        <v>337</v>
      </c>
      <c r="C301" s="92"/>
      <c r="D301" s="33"/>
      <c r="E301" s="34"/>
      <c r="F301" s="34"/>
      <c r="G301" s="28"/>
      <c r="H301" s="28"/>
    </row>
    <row r="302" spans="1:8" s="29" customFormat="1" ht="12.75" x14ac:dyDescent="0.2">
      <c r="A302" s="179"/>
      <c r="B302" s="31"/>
      <c r="C302" s="92"/>
      <c r="D302" s="33"/>
      <c r="E302" s="34"/>
      <c r="F302" s="34"/>
      <c r="G302" s="28"/>
      <c r="H302" s="28"/>
    </row>
    <row r="303" spans="1:8" s="29" customFormat="1" ht="27" x14ac:dyDescent="0.2">
      <c r="A303" s="30"/>
      <c r="B303" s="77" t="s">
        <v>113</v>
      </c>
      <c r="C303" s="32" t="s">
        <v>103</v>
      </c>
      <c r="D303" s="75">
        <v>20</v>
      </c>
      <c r="E303" s="90"/>
      <c r="F303" s="99"/>
      <c r="G303" s="28"/>
      <c r="H303" s="28"/>
    </row>
    <row r="304" spans="1:8" s="29" customFormat="1" ht="12.75" x14ac:dyDescent="0.2">
      <c r="A304" s="179"/>
      <c r="B304" s="77"/>
      <c r="C304" s="184"/>
      <c r="D304" s="75"/>
      <c r="E304" s="90"/>
      <c r="F304" s="99"/>
      <c r="G304" s="28"/>
      <c r="H304" s="28"/>
    </row>
    <row r="305" spans="1:9" s="29" customFormat="1" ht="15.75" customHeight="1" x14ac:dyDescent="0.2">
      <c r="A305" s="30"/>
      <c r="B305" s="180"/>
      <c r="C305" s="92"/>
      <c r="D305" s="33"/>
      <c r="E305" s="34"/>
      <c r="F305" s="34"/>
      <c r="G305" s="28"/>
      <c r="H305" s="28"/>
    </row>
    <row r="306" spans="1:9" s="104" customFormat="1" ht="114.75" x14ac:dyDescent="0.2">
      <c r="A306" s="87" t="s">
        <v>87</v>
      </c>
      <c r="B306" s="50" t="s">
        <v>91</v>
      </c>
      <c r="C306" s="88"/>
      <c r="D306" s="182"/>
      <c r="E306" s="183"/>
      <c r="F306" s="183"/>
      <c r="G306" s="103"/>
      <c r="H306" s="103"/>
    </row>
    <row r="307" spans="1:9" s="104" customFormat="1" ht="12.75" x14ac:dyDescent="0.2">
      <c r="A307" s="87"/>
      <c r="B307" s="87"/>
      <c r="C307" s="88"/>
      <c r="D307" s="182"/>
      <c r="E307" s="183"/>
      <c r="F307" s="183"/>
      <c r="G307" s="103"/>
      <c r="H307" s="103"/>
    </row>
    <row r="308" spans="1:9" s="104" customFormat="1" ht="25.5" x14ac:dyDescent="0.2">
      <c r="A308" s="87"/>
      <c r="B308" s="102" t="s">
        <v>92</v>
      </c>
      <c r="C308" s="88" t="s">
        <v>3</v>
      </c>
      <c r="D308" s="182">
        <v>50</v>
      </c>
      <c r="E308" s="183"/>
      <c r="F308" s="183"/>
      <c r="G308" s="103">
        <f>15+6*5</f>
        <v>45</v>
      </c>
      <c r="H308" s="103"/>
    </row>
    <row r="309" spans="1:9" s="29" customFormat="1" ht="12.75" x14ac:dyDescent="0.2">
      <c r="A309" s="30"/>
      <c r="B309" s="180"/>
      <c r="C309" s="92"/>
      <c r="D309" s="75"/>
      <c r="E309" s="90"/>
      <c r="F309" s="99"/>
      <c r="G309" s="28"/>
      <c r="H309" s="28"/>
    </row>
    <row r="310" spans="1:9" s="29" customFormat="1" ht="13.5" thickBot="1" x14ac:dyDescent="0.25">
      <c r="A310" s="179"/>
      <c r="B310" s="180"/>
      <c r="C310" s="92"/>
      <c r="D310" s="75"/>
      <c r="E310" s="90"/>
      <c r="F310" s="99"/>
      <c r="G310" s="28"/>
      <c r="H310" s="28"/>
    </row>
    <row r="311" spans="1:9" s="29" customFormat="1" ht="13.5" thickBot="1" x14ac:dyDescent="0.25">
      <c r="A311" s="62"/>
      <c r="B311" s="63" t="s">
        <v>74</v>
      </c>
      <c r="C311" s="64"/>
      <c r="D311" s="65"/>
      <c r="E311" s="66"/>
      <c r="F311" s="67"/>
      <c r="G311" s="28"/>
      <c r="H311" s="28"/>
    </row>
    <row r="312" spans="1:9" s="29" customFormat="1" ht="12.75" x14ac:dyDescent="0.2">
      <c r="A312" s="97"/>
      <c r="B312" s="112"/>
      <c r="C312" s="92"/>
      <c r="D312" s="75"/>
      <c r="E312" s="90"/>
      <c r="F312" s="99"/>
      <c r="G312" s="28"/>
      <c r="H312" s="28"/>
    </row>
    <row r="313" spans="1:9" s="29" customFormat="1" ht="12.75" x14ac:dyDescent="0.2">
      <c r="A313" s="97"/>
      <c r="B313" s="112"/>
      <c r="C313" s="92"/>
      <c r="D313" s="75"/>
      <c r="E313" s="90"/>
      <c r="F313" s="99"/>
      <c r="G313" s="28"/>
      <c r="H313" s="28"/>
    </row>
    <row r="314" spans="1:9" s="29" customFormat="1" ht="12.75" x14ac:dyDescent="0.2">
      <c r="A314" s="36" t="s">
        <v>29</v>
      </c>
      <c r="B314" s="37" t="s">
        <v>143</v>
      </c>
      <c r="C314" s="92"/>
      <c r="D314" s="75"/>
      <c r="E314" s="90"/>
      <c r="F314" s="99"/>
      <c r="G314" s="28"/>
      <c r="H314" s="28"/>
    </row>
    <row r="315" spans="1:9" s="29" customFormat="1" ht="12.75" x14ac:dyDescent="0.2">
      <c r="A315" s="97"/>
      <c r="B315" s="112"/>
      <c r="C315" s="92"/>
      <c r="D315" s="75"/>
      <c r="E315" s="90"/>
      <c r="F315" s="99"/>
      <c r="G315" s="28"/>
      <c r="H315" s="28"/>
    </row>
    <row r="316" spans="1:9" s="29" customFormat="1" ht="12.75" x14ac:dyDescent="0.2">
      <c r="A316" s="97"/>
      <c r="B316" s="112"/>
      <c r="C316" s="92"/>
      <c r="D316" s="75"/>
      <c r="E316" s="90"/>
      <c r="F316" s="99"/>
      <c r="G316" s="28"/>
      <c r="H316" s="28"/>
    </row>
    <row r="317" spans="1:9" s="29" customFormat="1" ht="102" x14ac:dyDescent="0.2">
      <c r="A317" s="30" t="s">
        <v>32</v>
      </c>
      <c r="B317" s="31" t="s">
        <v>352</v>
      </c>
      <c r="C317" s="32"/>
      <c r="D317" s="33"/>
      <c r="E317" s="34"/>
      <c r="F317" s="34"/>
      <c r="G317" s="28"/>
      <c r="H317" s="28"/>
      <c r="I317" s="40"/>
    </row>
    <row r="318" spans="1:9" s="29" customFormat="1" ht="12.75" x14ac:dyDescent="0.2">
      <c r="A318" s="30"/>
      <c r="B318" s="31"/>
      <c r="C318" s="32"/>
      <c r="D318" s="33"/>
      <c r="E318" s="34"/>
      <c r="F318" s="34"/>
      <c r="G318" s="28"/>
      <c r="H318" s="28"/>
      <c r="I318" s="40"/>
    </row>
    <row r="319" spans="1:9" s="29" customFormat="1" ht="12.75" x14ac:dyDescent="0.2">
      <c r="A319" s="30"/>
      <c r="B319" s="31" t="s">
        <v>150</v>
      </c>
      <c r="C319" s="32" t="s">
        <v>6</v>
      </c>
      <c r="D319" s="39">
        <v>2</v>
      </c>
      <c r="E319" s="34"/>
      <c r="F319" s="34"/>
      <c r="G319" s="28"/>
      <c r="H319" s="28"/>
      <c r="I319" s="40"/>
    </row>
    <row r="320" spans="1:9" s="29" customFormat="1" ht="12.75" x14ac:dyDescent="0.2">
      <c r="A320" s="30"/>
      <c r="B320" s="31"/>
      <c r="C320" s="32"/>
      <c r="D320" s="33"/>
      <c r="E320" s="34"/>
      <c r="F320" s="34"/>
      <c r="G320" s="28"/>
      <c r="H320" s="28"/>
      <c r="I320" s="40"/>
    </row>
    <row r="321" spans="1:9" s="29" customFormat="1" ht="12.75" x14ac:dyDescent="0.2">
      <c r="A321" s="30"/>
      <c r="B321" s="31"/>
      <c r="C321" s="32"/>
      <c r="D321" s="33"/>
      <c r="E321" s="34"/>
      <c r="F321" s="34"/>
      <c r="G321" s="28"/>
      <c r="H321" s="28"/>
      <c r="I321" s="40"/>
    </row>
    <row r="322" spans="1:9" s="29" customFormat="1" ht="89.25" x14ac:dyDescent="0.2">
      <c r="A322" s="30" t="s">
        <v>46</v>
      </c>
      <c r="B322" s="35" t="s">
        <v>377</v>
      </c>
      <c r="C322" s="31"/>
      <c r="D322" s="33"/>
      <c r="E322" s="34"/>
      <c r="F322" s="34"/>
      <c r="G322" s="28"/>
      <c r="H322" s="28"/>
      <c r="I322" s="40"/>
    </row>
    <row r="323" spans="1:9" s="29" customFormat="1" ht="12.75" x14ac:dyDescent="0.2">
      <c r="A323" s="30"/>
      <c r="B323" s="31"/>
      <c r="C323" s="31"/>
      <c r="D323" s="33"/>
      <c r="E323" s="34"/>
      <c r="F323" s="34"/>
      <c r="G323" s="28"/>
      <c r="H323" s="28"/>
      <c r="I323" s="40"/>
    </row>
    <row r="324" spans="1:9" s="29" customFormat="1" ht="14.25" x14ac:dyDescent="0.2">
      <c r="A324" s="30"/>
      <c r="B324" s="31" t="s">
        <v>152</v>
      </c>
      <c r="C324" s="142" t="s">
        <v>112</v>
      </c>
      <c r="D324" s="33">
        <v>25</v>
      </c>
      <c r="E324" s="34"/>
      <c r="F324" s="34"/>
      <c r="G324" s="28"/>
      <c r="H324" s="28"/>
      <c r="I324" s="40"/>
    </row>
    <row r="325" spans="1:9" s="29" customFormat="1" ht="12.75" x14ac:dyDescent="0.2">
      <c r="A325" s="30"/>
      <c r="B325" s="31"/>
      <c r="C325" s="32"/>
      <c r="D325" s="33"/>
      <c r="E325" s="34"/>
      <c r="F325" s="34"/>
      <c r="G325" s="28"/>
      <c r="H325" s="28"/>
      <c r="I325" s="40"/>
    </row>
    <row r="326" spans="1:9" s="29" customFormat="1" ht="13.5" thickBot="1" x14ac:dyDescent="0.25">
      <c r="A326" s="97"/>
      <c r="B326" s="112"/>
      <c r="C326" s="92"/>
      <c r="D326" s="75"/>
      <c r="E326" s="90"/>
      <c r="F326" s="99"/>
      <c r="G326" s="28"/>
      <c r="H326" s="28"/>
    </row>
    <row r="327" spans="1:9" s="29" customFormat="1" ht="13.5" thickBot="1" x14ac:dyDescent="0.25">
      <c r="A327" s="62"/>
      <c r="B327" s="63" t="s">
        <v>149</v>
      </c>
      <c r="C327" s="64"/>
      <c r="D327" s="65"/>
      <c r="E327" s="66"/>
      <c r="F327" s="67"/>
      <c r="G327" s="28"/>
      <c r="H327" s="28"/>
    </row>
    <row r="328" spans="1:9" s="29" customFormat="1" ht="12.75" x14ac:dyDescent="0.2">
      <c r="A328" s="97"/>
      <c r="B328" s="112"/>
      <c r="C328" s="92"/>
      <c r="D328" s="75"/>
      <c r="E328" s="90"/>
      <c r="F328" s="99"/>
      <c r="G328" s="28"/>
      <c r="H328" s="28"/>
    </row>
    <row r="329" spans="1:9" s="29" customFormat="1" ht="12.75" x14ac:dyDescent="0.2">
      <c r="A329" s="179"/>
      <c r="B329" s="180"/>
      <c r="C329" s="92"/>
      <c r="D329" s="75"/>
      <c r="E329" s="90"/>
      <c r="F329" s="99"/>
      <c r="G329" s="28"/>
      <c r="H329" s="28"/>
    </row>
    <row r="330" spans="1:9" s="29" customFormat="1" ht="12.75" x14ac:dyDescent="0.2">
      <c r="A330" s="36" t="s">
        <v>144</v>
      </c>
      <c r="B330" s="37" t="s">
        <v>193</v>
      </c>
      <c r="C330" s="92"/>
      <c r="D330" s="75"/>
      <c r="E330" s="90"/>
      <c r="F330" s="99"/>
      <c r="G330" s="28"/>
      <c r="H330" s="28"/>
      <c r="I330" s="40"/>
    </row>
    <row r="331" spans="1:9" s="29" customFormat="1" ht="12.75" x14ac:dyDescent="0.2">
      <c r="A331" s="36"/>
      <c r="B331" s="37"/>
      <c r="C331" s="92"/>
      <c r="D331" s="75"/>
      <c r="E331" s="90"/>
      <c r="F331" s="99"/>
      <c r="G331" s="28"/>
      <c r="H331" s="28"/>
    </row>
    <row r="332" spans="1:9" s="29" customFormat="1" ht="12.75" x14ac:dyDescent="0.2">
      <c r="A332" s="36"/>
      <c r="B332" s="37"/>
      <c r="C332" s="92"/>
      <c r="D332" s="75"/>
      <c r="E332" s="90"/>
      <c r="F332" s="99"/>
      <c r="G332" s="28"/>
      <c r="H332" s="28"/>
    </row>
    <row r="333" spans="1:9" s="29" customFormat="1" ht="25.5" x14ac:dyDescent="0.2">
      <c r="A333" s="30" t="s">
        <v>145</v>
      </c>
      <c r="B333" s="31" t="s">
        <v>212</v>
      </c>
      <c r="C333" s="32"/>
      <c r="D333" s="75"/>
      <c r="E333" s="90"/>
      <c r="F333" s="99"/>
      <c r="G333" s="28"/>
      <c r="H333" s="28"/>
    </row>
    <row r="334" spans="1:9" s="29" customFormat="1" ht="12.75" x14ac:dyDescent="0.2">
      <c r="A334" s="36"/>
      <c r="B334" s="31"/>
      <c r="C334" s="32"/>
      <c r="D334" s="75"/>
      <c r="E334" s="90"/>
      <c r="F334" s="99"/>
      <c r="G334" s="28"/>
      <c r="H334" s="28"/>
    </row>
    <row r="335" spans="1:9" s="29" customFormat="1" ht="12.75" x14ac:dyDescent="0.2">
      <c r="A335" s="36"/>
      <c r="B335" s="31" t="s">
        <v>30</v>
      </c>
      <c r="C335" s="32" t="s">
        <v>115</v>
      </c>
      <c r="D335" s="39">
        <v>1</v>
      </c>
      <c r="E335" s="90"/>
      <c r="F335" s="99"/>
      <c r="G335" s="28"/>
      <c r="H335" s="28"/>
    </row>
    <row r="336" spans="1:9" s="29" customFormat="1" ht="12.75" x14ac:dyDescent="0.2">
      <c r="A336" s="36"/>
      <c r="B336" s="37"/>
      <c r="C336" s="32"/>
      <c r="D336" s="75"/>
      <c r="E336" s="90"/>
      <c r="F336" s="99"/>
      <c r="G336" s="28"/>
      <c r="H336" s="28"/>
    </row>
    <row r="337" spans="1:9" s="29" customFormat="1" ht="12.75" x14ac:dyDescent="0.2">
      <c r="A337" s="36"/>
      <c r="B337" s="37"/>
      <c r="C337" s="92"/>
      <c r="D337" s="75"/>
      <c r="E337" s="90"/>
      <c r="F337" s="99"/>
      <c r="G337" s="28"/>
      <c r="H337" s="28"/>
      <c r="I337" s="40"/>
    </row>
    <row r="338" spans="1:9" s="29" customFormat="1" ht="40.5" customHeight="1" x14ac:dyDescent="0.2">
      <c r="A338" s="30" t="s">
        <v>146</v>
      </c>
      <c r="B338" s="31" t="s">
        <v>282</v>
      </c>
      <c r="C338" s="32"/>
      <c r="D338" s="33"/>
      <c r="E338" s="34"/>
      <c r="F338" s="34"/>
      <c r="G338" s="28"/>
      <c r="H338" s="28"/>
    </row>
    <row r="339" spans="1:9" s="29" customFormat="1" ht="12.75" x14ac:dyDescent="0.2">
      <c r="A339" s="30"/>
      <c r="B339" s="31"/>
      <c r="C339" s="32"/>
      <c r="D339" s="33"/>
      <c r="E339" s="34"/>
      <c r="F339" s="34"/>
      <c r="G339" s="28"/>
      <c r="H339" s="28"/>
    </row>
    <row r="340" spans="1:9" s="29" customFormat="1" ht="12.75" x14ac:dyDescent="0.2">
      <c r="A340" s="30"/>
      <c r="B340" s="31" t="s">
        <v>75</v>
      </c>
      <c r="C340" s="32" t="s">
        <v>3</v>
      </c>
      <c r="D340" s="33">
        <v>12.1</v>
      </c>
      <c r="E340" s="34"/>
      <c r="F340" s="34"/>
      <c r="G340" s="28"/>
      <c r="H340" s="28"/>
    </row>
    <row r="341" spans="1:9" s="29" customFormat="1" ht="12.75" x14ac:dyDescent="0.2">
      <c r="A341" s="93"/>
      <c r="B341" s="35"/>
      <c r="C341" s="32"/>
      <c r="D341" s="33"/>
      <c r="E341" s="34"/>
      <c r="F341" s="34"/>
      <c r="G341" s="28"/>
      <c r="H341" s="28"/>
    </row>
    <row r="342" spans="1:9" s="29" customFormat="1" ht="12.75" x14ac:dyDescent="0.2">
      <c r="A342" s="93"/>
      <c r="B342" s="35"/>
      <c r="C342" s="32"/>
      <c r="D342" s="33"/>
      <c r="E342" s="34"/>
      <c r="F342" s="34"/>
      <c r="G342" s="28"/>
      <c r="H342" s="28"/>
    </row>
    <row r="343" spans="1:9" s="29" customFormat="1" ht="63.75" x14ac:dyDescent="0.2">
      <c r="A343" s="106" t="s">
        <v>147</v>
      </c>
      <c r="B343" s="31" t="s">
        <v>214</v>
      </c>
      <c r="C343" s="92"/>
      <c r="D343" s="75"/>
      <c r="E343" s="90"/>
      <c r="F343" s="99"/>
      <c r="G343" s="28"/>
      <c r="H343" s="28"/>
    </row>
    <row r="344" spans="1:9" s="29" customFormat="1" ht="12.75" x14ac:dyDescent="0.2">
      <c r="A344" s="106"/>
      <c r="B344" s="31"/>
      <c r="C344" s="92"/>
      <c r="D344" s="75"/>
      <c r="E344" s="90"/>
      <c r="F344" s="99"/>
      <c r="G344" s="28"/>
      <c r="H344" s="28"/>
    </row>
    <row r="345" spans="1:9" s="29" customFormat="1" ht="12.75" x14ac:dyDescent="0.2">
      <c r="A345" s="106"/>
      <c r="B345" s="31" t="s">
        <v>76</v>
      </c>
      <c r="C345" s="92"/>
      <c r="D345" s="75"/>
      <c r="E345" s="90"/>
      <c r="F345" s="99"/>
      <c r="G345" s="28"/>
      <c r="H345" s="28"/>
    </row>
    <row r="346" spans="1:9" s="29" customFormat="1" ht="12.75" x14ac:dyDescent="0.2">
      <c r="A346" s="36"/>
      <c r="B346" s="40" t="s">
        <v>216</v>
      </c>
      <c r="C346" s="92" t="s">
        <v>6</v>
      </c>
      <c r="D346" s="107">
        <v>2</v>
      </c>
      <c r="E346" s="90"/>
      <c r="F346" s="79"/>
      <c r="G346" s="28"/>
      <c r="H346" s="28"/>
    </row>
    <row r="347" spans="1:9" s="29" customFormat="1" ht="12.75" x14ac:dyDescent="0.2">
      <c r="A347" s="36"/>
      <c r="B347" s="40" t="s">
        <v>215</v>
      </c>
      <c r="C347" s="92" t="s">
        <v>6</v>
      </c>
      <c r="D347" s="107">
        <v>3</v>
      </c>
      <c r="E347" s="90"/>
      <c r="F347" s="79"/>
      <c r="G347" s="28"/>
      <c r="H347" s="28"/>
    </row>
    <row r="348" spans="1:9" s="29" customFormat="1" ht="12.75" x14ac:dyDescent="0.2">
      <c r="A348" s="36"/>
      <c r="B348" s="31"/>
      <c r="C348" s="92"/>
      <c r="D348" s="75"/>
      <c r="E348" s="90"/>
      <c r="F348" s="79"/>
      <c r="G348" s="28"/>
      <c r="H348" s="28"/>
    </row>
    <row r="349" spans="1:9" s="29" customFormat="1" ht="13.5" thickBot="1" x14ac:dyDescent="0.25">
      <c r="A349" s="179"/>
      <c r="B349" s="180"/>
      <c r="C349" s="92"/>
      <c r="D349" s="75"/>
      <c r="E349" s="90"/>
      <c r="F349" s="99"/>
      <c r="G349" s="28"/>
      <c r="H349" s="28"/>
    </row>
    <row r="350" spans="1:9" s="29" customFormat="1" ht="13.5" thickBot="1" x14ac:dyDescent="0.25">
      <c r="A350" s="62"/>
      <c r="B350" s="63" t="s">
        <v>53</v>
      </c>
      <c r="C350" s="64"/>
      <c r="D350" s="65"/>
      <c r="E350" s="66"/>
      <c r="F350" s="67"/>
      <c r="G350" s="28"/>
      <c r="H350" s="28"/>
    </row>
    <row r="351" spans="1:9" s="29" customFormat="1" ht="12.75" x14ac:dyDescent="0.2">
      <c r="A351" s="30"/>
      <c r="B351" s="37"/>
      <c r="C351" s="92"/>
      <c r="D351" s="75"/>
      <c r="E351" s="90"/>
      <c r="F351" s="99"/>
      <c r="G351" s="28"/>
      <c r="H351" s="28"/>
    </row>
    <row r="352" spans="1:9" s="29" customFormat="1" ht="12.75" x14ac:dyDescent="0.2">
      <c r="A352" s="30"/>
      <c r="B352" s="37"/>
      <c r="C352" s="92"/>
      <c r="D352" s="75"/>
      <c r="E352" s="90"/>
      <c r="F352" s="99"/>
      <c r="G352" s="28"/>
      <c r="H352" s="28"/>
    </row>
    <row r="353" spans="1:9" s="29" customFormat="1" ht="12.75" x14ac:dyDescent="0.2">
      <c r="A353" s="30"/>
      <c r="B353" s="37"/>
      <c r="C353" s="92"/>
      <c r="D353" s="75"/>
      <c r="E353" s="90"/>
      <c r="F353" s="99"/>
      <c r="G353" s="28"/>
      <c r="H353" s="28"/>
    </row>
    <row r="354" spans="1:9" s="29" customFormat="1" ht="12.75" x14ac:dyDescent="0.2">
      <c r="A354" s="30"/>
      <c r="B354" s="37"/>
      <c r="C354" s="92"/>
      <c r="D354" s="75"/>
      <c r="E354" s="90"/>
      <c r="F354" s="99"/>
      <c r="G354" s="28"/>
      <c r="H354" s="28"/>
    </row>
    <row r="355" spans="1:9" s="5" customFormat="1" ht="12.75" x14ac:dyDescent="0.2">
      <c r="A355" s="97"/>
      <c r="B355" s="108"/>
      <c r="C355" s="92"/>
      <c r="D355" s="75"/>
      <c r="E355" s="92"/>
      <c r="F355" s="109"/>
      <c r="G355" s="105"/>
      <c r="H355" s="105"/>
      <c r="I355" s="4"/>
    </row>
    <row r="356" spans="1:9" s="115" customFormat="1" ht="24" customHeight="1" x14ac:dyDescent="0.2">
      <c r="A356" s="193" t="s">
        <v>95</v>
      </c>
      <c r="B356" s="193"/>
      <c r="C356" s="193"/>
      <c r="D356" s="193"/>
      <c r="E356" s="193"/>
      <c r="F356" s="193"/>
      <c r="G356" s="113"/>
      <c r="H356" s="113"/>
      <c r="I356" s="114"/>
    </row>
    <row r="357" spans="1:9" s="115" customFormat="1" ht="33" customHeight="1" x14ac:dyDescent="0.2">
      <c r="A357" s="154"/>
      <c r="B357" s="190" t="s">
        <v>268</v>
      </c>
      <c r="C357" s="190"/>
      <c r="D357" s="190"/>
      <c r="E357" s="190"/>
      <c r="F357" s="154"/>
      <c r="G357" s="113"/>
      <c r="H357" s="113"/>
      <c r="I357" s="114"/>
    </row>
    <row r="358" spans="1:9" s="115" customFormat="1" ht="15.75" x14ac:dyDescent="0.2">
      <c r="A358" s="189"/>
      <c r="B358" s="116"/>
      <c r="C358" s="189"/>
      <c r="D358" s="117"/>
      <c r="E358" s="189"/>
      <c r="F358" s="189"/>
      <c r="G358" s="113"/>
      <c r="H358" s="113"/>
      <c r="I358" s="114"/>
    </row>
    <row r="359" spans="1:9" s="115" customFormat="1" ht="15.75" x14ac:dyDescent="0.2">
      <c r="A359" s="167">
        <v>1</v>
      </c>
      <c r="B359" s="119" t="s">
        <v>1</v>
      </c>
      <c r="C359" s="120"/>
      <c r="D359" s="121"/>
      <c r="E359" s="120"/>
      <c r="F359" s="122"/>
      <c r="G359" s="113"/>
      <c r="H359" s="113"/>
      <c r="I359" s="114"/>
    </row>
    <row r="360" spans="1:9" s="115" customFormat="1" ht="15.75" x14ac:dyDescent="0.2">
      <c r="A360" s="167"/>
      <c r="B360" s="123"/>
      <c r="C360" s="124"/>
      <c r="D360" s="125"/>
      <c r="E360" s="124"/>
      <c r="F360" s="126"/>
      <c r="G360" s="113"/>
      <c r="H360" s="113"/>
      <c r="I360" s="114"/>
    </row>
    <row r="361" spans="1:9" s="115" customFormat="1" ht="15.75" x14ac:dyDescent="0.2">
      <c r="A361" s="167">
        <v>2</v>
      </c>
      <c r="B361" s="119" t="s">
        <v>8</v>
      </c>
      <c r="C361" s="120"/>
      <c r="D361" s="121"/>
      <c r="E361" s="120"/>
      <c r="F361" s="122"/>
      <c r="G361" s="113"/>
      <c r="H361" s="113"/>
      <c r="I361" s="114"/>
    </row>
    <row r="362" spans="1:9" s="115" customFormat="1" ht="15.75" x14ac:dyDescent="0.2">
      <c r="A362" s="167"/>
      <c r="B362" s="123"/>
      <c r="C362" s="124"/>
      <c r="D362" s="125"/>
      <c r="E362" s="124"/>
      <c r="F362" s="127"/>
      <c r="G362" s="113"/>
      <c r="H362" s="113"/>
      <c r="I362" s="114"/>
    </row>
    <row r="363" spans="1:9" s="115" customFormat="1" ht="30" x14ac:dyDescent="0.2">
      <c r="A363" s="167">
        <v>3</v>
      </c>
      <c r="B363" s="119" t="s">
        <v>41</v>
      </c>
      <c r="C363" s="120"/>
      <c r="D363" s="121"/>
      <c r="E363" s="120"/>
      <c r="F363" s="122"/>
      <c r="G363" s="113"/>
      <c r="H363" s="113"/>
      <c r="I363" s="114"/>
    </row>
    <row r="364" spans="1:9" s="129" customFormat="1" ht="15.75" x14ac:dyDescent="0.2">
      <c r="A364" s="167"/>
      <c r="B364" s="123"/>
      <c r="C364" s="124"/>
      <c r="D364" s="125"/>
      <c r="E364" s="124"/>
      <c r="F364" s="127"/>
      <c r="G364" s="128"/>
      <c r="H364" s="128"/>
    </row>
    <row r="365" spans="1:9" s="129" customFormat="1" ht="15.75" x14ac:dyDescent="0.2">
      <c r="A365" s="167">
        <v>4</v>
      </c>
      <c r="B365" s="119" t="s">
        <v>42</v>
      </c>
      <c r="C365" s="120"/>
      <c r="D365" s="121"/>
      <c r="E365" s="120"/>
      <c r="F365" s="122"/>
      <c r="G365" s="128"/>
      <c r="H365" s="128"/>
    </row>
    <row r="366" spans="1:9" s="129" customFormat="1" ht="15.75" x14ac:dyDescent="0.2">
      <c r="A366" s="167"/>
      <c r="B366" s="123"/>
      <c r="C366" s="124"/>
      <c r="D366" s="125"/>
      <c r="E366" s="124"/>
      <c r="F366" s="127"/>
      <c r="G366" s="128"/>
      <c r="H366" s="128"/>
    </row>
    <row r="367" spans="1:9" s="129" customFormat="1" ht="15.75" x14ac:dyDescent="0.2">
      <c r="A367" s="167">
        <v>5</v>
      </c>
      <c r="B367" s="119" t="s">
        <v>18</v>
      </c>
      <c r="C367" s="120"/>
      <c r="D367" s="121"/>
      <c r="E367" s="120"/>
      <c r="F367" s="122"/>
      <c r="G367" s="128"/>
      <c r="H367" s="128"/>
    </row>
    <row r="368" spans="1:9" s="129" customFormat="1" ht="15.75" x14ac:dyDescent="0.2">
      <c r="A368" s="167"/>
      <c r="B368" s="123"/>
      <c r="C368" s="124"/>
      <c r="D368" s="125"/>
      <c r="E368" s="124"/>
      <c r="F368" s="127"/>
      <c r="G368" s="128"/>
      <c r="H368" s="128"/>
    </row>
    <row r="369" spans="1:9" s="129" customFormat="1" ht="15.75" x14ac:dyDescent="0.2">
      <c r="A369" s="167">
        <v>6</v>
      </c>
      <c r="B369" s="119" t="s">
        <v>36</v>
      </c>
      <c r="C369" s="120"/>
      <c r="D369" s="121"/>
      <c r="E369" s="120"/>
      <c r="F369" s="122"/>
      <c r="G369" s="128"/>
      <c r="H369" s="128"/>
    </row>
    <row r="370" spans="1:9" s="129" customFormat="1" ht="15.75" x14ac:dyDescent="0.2">
      <c r="A370" s="167"/>
      <c r="B370" s="123"/>
      <c r="C370" s="124"/>
      <c r="D370" s="125"/>
      <c r="E370" s="124"/>
      <c r="F370" s="127"/>
      <c r="G370" s="128"/>
      <c r="H370" s="128"/>
    </row>
    <row r="371" spans="1:9" s="129" customFormat="1" ht="15.75" x14ac:dyDescent="0.2">
      <c r="A371" s="167">
        <v>7</v>
      </c>
      <c r="B371" s="119" t="s">
        <v>73</v>
      </c>
      <c r="C371" s="120"/>
      <c r="D371" s="121"/>
      <c r="E371" s="120"/>
      <c r="F371" s="122"/>
      <c r="G371" s="128"/>
      <c r="H371" s="128"/>
    </row>
    <row r="372" spans="1:9" s="129" customFormat="1" ht="15.75" x14ac:dyDescent="0.2">
      <c r="A372" s="167"/>
      <c r="B372" s="123"/>
      <c r="C372" s="124"/>
      <c r="D372" s="125"/>
      <c r="E372" s="124"/>
      <c r="F372" s="127"/>
      <c r="G372" s="128"/>
      <c r="H372" s="128"/>
    </row>
    <row r="373" spans="1:9" s="129" customFormat="1" ht="15.75" x14ac:dyDescent="0.2">
      <c r="A373" s="167">
        <v>8</v>
      </c>
      <c r="B373" s="119" t="s">
        <v>143</v>
      </c>
      <c r="C373" s="120"/>
      <c r="D373" s="121"/>
      <c r="E373" s="120"/>
      <c r="F373" s="122"/>
      <c r="G373" s="128"/>
      <c r="H373" s="128"/>
    </row>
    <row r="374" spans="1:9" s="129" customFormat="1" ht="15.75" x14ac:dyDescent="0.2">
      <c r="A374" s="167"/>
      <c r="B374" s="123"/>
      <c r="C374" s="124"/>
      <c r="D374" s="125"/>
      <c r="E374" s="124"/>
      <c r="F374" s="127"/>
      <c r="G374" s="128"/>
      <c r="H374" s="128"/>
    </row>
    <row r="375" spans="1:9" s="129" customFormat="1" ht="15.75" x14ac:dyDescent="0.2">
      <c r="A375" s="167">
        <v>9</v>
      </c>
      <c r="B375" s="119" t="s">
        <v>193</v>
      </c>
      <c r="C375" s="120"/>
      <c r="D375" s="121"/>
      <c r="E375" s="120"/>
      <c r="F375" s="122"/>
      <c r="G375" s="128"/>
      <c r="H375" s="128"/>
    </row>
    <row r="376" spans="1:9" s="129" customFormat="1" ht="15.75" x14ac:dyDescent="0.2">
      <c r="A376" s="118"/>
      <c r="B376" s="123"/>
      <c r="C376" s="124"/>
      <c r="D376" s="125"/>
      <c r="E376" s="124"/>
      <c r="F376" s="127"/>
      <c r="G376" s="128"/>
      <c r="H376" s="128"/>
    </row>
    <row r="377" spans="1:9" s="129" customFormat="1" ht="16.5" thickBot="1" x14ac:dyDescent="0.25">
      <c r="A377" s="134"/>
      <c r="B377" s="135" t="s">
        <v>283</v>
      </c>
      <c r="C377" s="132"/>
      <c r="D377" s="133"/>
      <c r="E377" s="132"/>
      <c r="F377" s="136"/>
      <c r="G377" s="128"/>
      <c r="H377" s="128"/>
    </row>
    <row r="378" spans="1:9" s="29" customFormat="1" ht="12.75" x14ac:dyDescent="0.2">
      <c r="A378" s="109"/>
      <c r="B378" s="108"/>
      <c r="C378" s="92"/>
      <c r="D378" s="75"/>
      <c r="E378" s="92"/>
      <c r="F378" s="99"/>
      <c r="G378" s="28"/>
      <c r="H378" s="28"/>
    </row>
    <row r="379" spans="1:9" s="29" customFormat="1" ht="12.75" x14ac:dyDescent="0.2">
      <c r="A379" s="109"/>
      <c r="B379" s="108"/>
      <c r="C379" s="92"/>
      <c r="D379" s="75"/>
      <c r="E379" s="92"/>
      <c r="F379" s="99"/>
      <c r="G379" s="28"/>
      <c r="H379" s="28"/>
    </row>
    <row r="380" spans="1:9" s="29" customFormat="1" ht="12.75" x14ac:dyDescent="0.2">
      <c r="A380" s="109"/>
      <c r="B380" s="108"/>
      <c r="C380" s="92"/>
      <c r="D380" s="75"/>
      <c r="E380" s="92"/>
      <c r="F380" s="99"/>
      <c r="G380" s="28"/>
      <c r="H380" s="28"/>
    </row>
    <row r="381" spans="1:9" x14ac:dyDescent="0.2">
      <c r="A381" s="7"/>
      <c r="B381" s="7"/>
      <c r="C381" s="25"/>
      <c r="D381" s="20"/>
      <c r="E381" s="13"/>
      <c r="F381" s="13"/>
      <c r="G381" s="2"/>
      <c r="H381" s="2"/>
      <c r="I381" s="2"/>
    </row>
    <row r="382" spans="1:9" x14ac:dyDescent="0.2">
      <c r="A382" s="7"/>
      <c r="B382" s="7"/>
      <c r="C382" s="3"/>
      <c r="D382" s="3"/>
      <c r="E382" s="3"/>
      <c r="F382" s="13"/>
      <c r="G382" s="2"/>
      <c r="H382" s="2"/>
      <c r="I382" s="2"/>
    </row>
    <row r="383" spans="1:9" x14ac:dyDescent="0.2">
      <c r="A383" s="7"/>
      <c r="B383" s="7"/>
      <c r="C383" s="25"/>
      <c r="D383" s="20"/>
      <c r="E383" s="13"/>
      <c r="F383" s="13"/>
      <c r="G383" s="2"/>
      <c r="H383" s="2"/>
      <c r="I383" s="2"/>
    </row>
    <row r="384" spans="1:9" s="2" customFormat="1" x14ac:dyDescent="0.2">
      <c r="A384" s="7"/>
      <c r="B384" s="7"/>
      <c r="C384" s="25"/>
      <c r="D384" s="20"/>
      <c r="E384" s="13"/>
      <c r="F384" s="13"/>
    </row>
    <row r="385" spans="1:9" s="2" customFormat="1" x14ac:dyDescent="0.2">
      <c r="B385" s="1"/>
      <c r="C385" s="24"/>
      <c r="D385" s="19"/>
      <c r="E385" s="19"/>
      <c r="F385" s="19"/>
    </row>
    <row r="386" spans="1:9" s="2" customFormat="1" x14ac:dyDescent="0.2">
      <c r="B386" s="1"/>
      <c r="C386" s="24"/>
      <c r="D386" s="19"/>
      <c r="E386" s="19"/>
      <c r="F386" s="19"/>
    </row>
    <row r="387" spans="1:9" s="2" customFormat="1" x14ac:dyDescent="0.2">
      <c r="C387" s="24"/>
      <c r="D387" s="19"/>
      <c r="E387" s="19"/>
      <c r="F387" s="19"/>
    </row>
    <row r="388" spans="1:9" s="2" customFormat="1" x14ac:dyDescent="0.2">
      <c r="F388" s="19"/>
    </row>
    <row r="389" spans="1:9" s="2" customFormat="1" x14ac:dyDescent="0.2">
      <c r="C389" s="24"/>
      <c r="D389" s="19"/>
      <c r="E389" s="19"/>
      <c r="F389" s="19"/>
    </row>
    <row r="390" spans="1:9" s="2" customFormat="1" x14ac:dyDescent="0.2">
      <c r="C390" s="24"/>
      <c r="D390" s="19"/>
      <c r="E390" s="19"/>
      <c r="F390" s="19"/>
    </row>
    <row r="391" spans="1:9" s="2" customFormat="1" x14ac:dyDescent="0.2">
      <c r="C391" s="24"/>
      <c r="D391" s="19"/>
      <c r="E391" s="19"/>
      <c r="F391" s="19"/>
    </row>
    <row r="392" spans="1:9" s="2" customFormat="1" x14ac:dyDescent="0.2">
      <c r="C392" s="24"/>
      <c r="D392" s="19"/>
      <c r="E392" s="19"/>
      <c r="F392" s="19"/>
    </row>
    <row r="393" spans="1:9" x14ac:dyDescent="0.2">
      <c r="A393" s="2"/>
      <c r="B393" s="2"/>
      <c r="C393" s="24"/>
      <c r="D393" s="19"/>
      <c r="E393" s="19"/>
      <c r="F393" s="19"/>
      <c r="G393" s="2"/>
      <c r="H393" s="2"/>
      <c r="I393" s="2"/>
    </row>
    <row r="394" spans="1:9" x14ac:dyDescent="0.2">
      <c r="A394" s="7"/>
      <c r="B394" s="7"/>
      <c r="C394" s="25"/>
      <c r="D394" s="20"/>
      <c r="E394" s="13"/>
      <c r="F394" s="13"/>
      <c r="G394" s="2"/>
      <c r="H394" s="2"/>
      <c r="I394" s="2"/>
    </row>
    <row r="395" spans="1:9" x14ac:dyDescent="0.2">
      <c r="A395" s="7"/>
      <c r="B395" s="7"/>
      <c r="C395" s="25"/>
      <c r="D395" s="20"/>
      <c r="E395" s="13"/>
      <c r="F395" s="13"/>
      <c r="G395" s="2"/>
      <c r="H395" s="2"/>
      <c r="I395" s="2"/>
    </row>
    <row r="396" spans="1:9" x14ac:dyDescent="0.2">
      <c r="A396" s="7"/>
      <c r="B396" s="7"/>
      <c r="C396" s="25"/>
      <c r="D396" s="20"/>
      <c r="E396" s="13"/>
      <c r="F396" s="13"/>
      <c r="H396" s="3"/>
    </row>
    <row r="397" spans="1:9" x14ac:dyDescent="0.2">
      <c r="A397" s="7"/>
      <c r="B397" s="7"/>
      <c r="C397" s="25"/>
      <c r="D397" s="20"/>
      <c r="E397" s="13"/>
      <c r="F397" s="13"/>
    </row>
  </sheetData>
  <mergeCells count="4">
    <mergeCell ref="B3:E3"/>
    <mergeCell ref="B261:F261"/>
    <mergeCell ref="A356:F356"/>
    <mergeCell ref="B357:E357"/>
  </mergeCells>
  <pageMargins left="1.1811023622047245" right="0.59055118110236227" top="0.98425196850393704" bottom="0.98425196850393704" header="0.59055118110236227" footer="0.59055118110236227"/>
  <pageSetup paperSize="9" orientation="portrait" r:id="rId1"/>
  <headerFooter>
    <oddHeader xml:space="preserve">&amp;L&amp;8Projekt sanacije od poplava
Obala Juričev Ive Cota u Vodicama 
&amp;R&amp;8Građevinski projekt
T.D 031/17
</oddHeader>
    <oddFooter>&amp;L&amp;8
HIDROING d.o.o.
Split, prosinac 2017.&amp;R&amp;8Troškovnik 
str. &amp;P/&amp;N</oddFooter>
  </headerFooter>
  <rowBreaks count="8" manualBreakCount="8">
    <brk id="30" max="5" man="1"/>
    <brk id="63" max="5" man="1"/>
    <brk id="115" max="5" man="1"/>
    <brk id="218" max="5" man="1"/>
    <brk id="261" max="16383" man="1"/>
    <brk id="287" max="5" man="1"/>
    <brk id="329" max="5" man="1"/>
    <brk id="353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7" zoomScaleNormal="100" zoomScaleSheetLayoutView="100" zoomScalePageLayoutView="85" workbookViewId="0">
      <selection activeCell="G258" sqref="G258"/>
    </sheetView>
  </sheetViews>
  <sheetFormatPr defaultRowHeight="11.25" x14ac:dyDescent="0.2"/>
  <cols>
    <col min="1" max="1" width="5.28515625" style="8" customWidth="1"/>
    <col min="2" max="2" width="42.7109375" style="9" customWidth="1"/>
    <col min="3" max="3" width="6.7109375" style="23" customWidth="1"/>
    <col min="4" max="4" width="8.85546875" style="17" customWidth="1"/>
    <col min="5" max="5" width="8.7109375" style="22" customWidth="1"/>
    <col min="6" max="6" width="10" style="23" customWidth="1"/>
    <col min="7" max="7" width="11.42578125" style="16" customWidth="1"/>
    <col min="8" max="8" width="7.7109375" style="16" customWidth="1"/>
    <col min="9" max="9" width="8.7109375" style="6" customWidth="1"/>
    <col min="10" max="16384" width="9.140625" style="6"/>
  </cols>
  <sheetData>
    <row r="1" spans="1:9" s="74" customFormat="1" ht="12.75" x14ac:dyDescent="0.2">
      <c r="A1" s="30"/>
      <c r="B1" s="37"/>
      <c r="C1" s="92"/>
      <c r="D1" s="75"/>
      <c r="E1" s="90"/>
      <c r="F1" s="91"/>
      <c r="G1" s="73"/>
      <c r="H1" s="73"/>
    </row>
    <row r="2" spans="1:9" s="74" customFormat="1" ht="12.75" x14ac:dyDescent="0.2">
      <c r="A2" s="30"/>
      <c r="B2" s="37"/>
      <c r="C2" s="92"/>
      <c r="D2" s="75"/>
      <c r="E2" s="90"/>
      <c r="F2" s="91"/>
      <c r="G2" s="73"/>
      <c r="H2" s="73"/>
    </row>
    <row r="3" spans="1:9" s="74" customFormat="1" ht="12.75" x14ac:dyDescent="0.2">
      <c r="A3" s="30"/>
      <c r="B3" s="37"/>
      <c r="C3" s="92"/>
      <c r="D3" s="75"/>
      <c r="E3" s="90"/>
      <c r="F3" s="91"/>
      <c r="G3" s="73"/>
      <c r="H3" s="73"/>
    </row>
    <row r="4" spans="1:9" s="74" customFormat="1" ht="12.75" x14ac:dyDescent="0.2">
      <c r="A4" s="30"/>
      <c r="B4" s="37"/>
      <c r="C4" s="92"/>
      <c r="D4" s="75"/>
      <c r="E4" s="90"/>
      <c r="F4" s="91"/>
      <c r="G4" s="73"/>
      <c r="H4" s="73"/>
    </row>
    <row r="5" spans="1:9" s="74" customFormat="1" ht="12.75" x14ac:dyDescent="0.2">
      <c r="A5" s="30"/>
      <c r="B5" s="37"/>
      <c r="C5" s="92"/>
      <c r="D5" s="75"/>
      <c r="E5" s="90"/>
      <c r="F5" s="91"/>
      <c r="G5" s="73"/>
      <c r="H5" s="73"/>
    </row>
    <row r="6" spans="1:9" s="5" customFormat="1" ht="18" x14ac:dyDescent="0.25">
      <c r="A6" s="97"/>
      <c r="B6" s="191" t="s">
        <v>119</v>
      </c>
      <c r="C6" s="191"/>
      <c r="D6" s="191"/>
      <c r="E6" s="191"/>
      <c r="F6" s="156"/>
      <c r="G6" s="156"/>
      <c r="H6" s="105"/>
      <c r="I6" s="4"/>
    </row>
    <row r="7" spans="1:9" s="115" customFormat="1" ht="24" customHeight="1" x14ac:dyDescent="0.25">
      <c r="B7" s="191" t="s">
        <v>353</v>
      </c>
      <c r="C7" s="191"/>
      <c r="D7" s="191"/>
      <c r="E7" s="191"/>
      <c r="F7" s="157"/>
      <c r="G7" s="113"/>
      <c r="H7" s="113"/>
      <c r="I7" s="114"/>
    </row>
    <row r="8" spans="1:9" s="115" customFormat="1" ht="15.75" x14ac:dyDescent="0.2">
      <c r="A8" s="153"/>
      <c r="B8" s="116"/>
      <c r="C8" s="153"/>
      <c r="D8" s="117"/>
      <c r="E8" s="153"/>
      <c r="F8" s="153"/>
      <c r="G8" s="113"/>
      <c r="H8" s="113"/>
      <c r="I8" s="114"/>
    </row>
    <row r="9" spans="1:9" s="159" customFormat="1" ht="37.5" customHeight="1" x14ac:dyDescent="0.2">
      <c r="A9" s="169" t="s">
        <v>118</v>
      </c>
      <c r="B9" s="200" t="s">
        <v>218</v>
      </c>
      <c r="C9" s="200"/>
      <c r="D9" s="200"/>
      <c r="E9" s="198"/>
      <c r="F9" s="199"/>
      <c r="G9" s="158"/>
      <c r="H9" s="158"/>
    </row>
    <row r="10" spans="1:9" s="115" customFormat="1" ht="15.75" x14ac:dyDescent="0.2">
      <c r="A10" s="167"/>
      <c r="B10" s="123"/>
      <c r="C10" s="124"/>
      <c r="D10" s="125"/>
      <c r="E10" s="124"/>
      <c r="F10" s="126"/>
      <c r="G10" s="113"/>
      <c r="H10" s="113"/>
      <c r="I10" s="114"/>
    </row>
    <row r="11" spans="1:9" s="159" customFormat="1" ht="36" customHeight="1" x14ac:dyDescent="0.2">
      <c r="A11" s="169" t="s">
        <v>220</v>
      </c>
      <c r="B11" s="200" t="s">
        <v>221</v>
      </c>
      <c r="C11" s="200"/>
      <c r="D11" s="200"/>
      <c r="E11" s="198"/>
      <c r="F11" s="199"/>
      <c r="G11" s="158"/>
      <c r="H11" s="158"/>
    </row>
    <row r="12" spans="1:9" s="115" customFormat="1" ht="15.75" x14ac:dyDescent="0.2">
      <c r="A12" s="167"/>
      <c r="B12" s="123"/>
      <c r="C12" s="124"/>
      <c r="D12" s="125"/>
      <c r="E12" s="124"/>
      <c r="F12" s="127"/>
      <c r="G12" s="113"/>
      <c r="H12" s="113"/>
      <c r="I12" s="114"/>
    </row>
    <row r="13" spans="1:9" s="159" customFormat="1" ht="25.5" customHeight="1" x14ac:dyDescent="0.2">
      <c r="A13" s="169" t="s">
        <v>266</v>
      </c>
      <c r="B13" s="200" t="s">
        <v>267</v>
      </c>
      <c r="C13" s="200"/>
      <c r="D13" s="200"/>
      <c r="E13" s="198"/>
      <c r="F13" s="199"/>
      <c r="G13" s="158"/>
      <c r="H13" s="158"/>
    </row>
    <row r="14" spans="1:9" s="129" customFormat="1" ht="27.75" customHeight="1" x14ac:dyDescent="0.2">
      <c r="A14" s="118"/>
      <c r="B14" s="123"/>
      <c r="C14" s="124"/>
      <c r="D14" s="125"/>
      <c r="E14" s="124"/>
      <c r="F14" s="127"/>
      <c r="G14" s="128"/>
      <c r="H14" s="128"/>
    </row>
    <row r="15" spans="1:9" s="131" customFormat="1" ht="17.25" thickBot="1" x14ac:dyDescent="0.25">
      <c r="A15" s="160"/>
      <c r="B15" s="135" t="s">
        <v>116</v>
      </c>
      <c r="C15" s="132"/>
      <c r="D15" s="133"/>
      <c r="E15" s="196"/>
      <c r="F15" s="197"/>
      <c r="G15" s="130"/>
      <c r="H15" s="130"/>
    </row>
    <row r="16" spans="1:9" s="131" customFormat="1" ht="16.5" x14ac:dyDescent="0.2">
      <c r="A16" s="160"/>
      <c r="B16" s="161"/>
      <c r="C16" s="162"/>
      <c r="D16" s="163"/>
      <c r="E16" s="164"/>
      <c r="F16" s="165"/>
      <c r="G16" s="130"/>
      <c r="H16" s="130"/>
    </row>
    <row r="17" spans="1:9" s="131" customFormat="1" ht="16.5" x14ac:dyDescent="0.2">
      <c r="A17" s="160"/>
      <c r="B17" s="161"/>
      <c r="C17" s="162"/>
      <c r="D17" s="163"/>
      <c r="E17" s="164"/>
      <c r="F17" s="165"/>
      <c r="G17" s="130"/>
      <c r="H17" s="130"/>
    </row>
    <row r="18" spans="1:9" s="131" customFormat="1" ht="16.5" x14ac:dyDescent="0.2">
      <c r="A18" s="160"/>
      <c r="B18" s="161"/>
      <c r="C18" s="162"/>
      <c r="D18" s="163"/>
      <c r="E18" s="164"/>
      <c r="F18" s="165"/>
      <c r="G18" s="130"/>
      <c r="H18" s="130"/>
    </row>
    <row r="19" spans="1:9" s="74" customFormat="1" ht="12.75" x14ac:dyDescent="0.2">
      <c r="A19" s="109"/>
      <c r="B19" s="108"/>
      <c r="C19" s="29"/>
      <c r="D19" s="75"/>
      <c r="E19" s="92"/>
      <c r="F19" s="99"/>
      <c r="G19" s="73"/>
      <c r="H19" s="73"/>
    </row>
    <row r="20" spans="1:9" s="74" customFormat="1" ht="12.75" x14ac:dyDescent="0.2">
      <c r="A20" s="109"/>
      <c r="B20" s="108"/>
      <c r="C20" s="29"/>
      <c r="D20" s="29"/>
      <c r="E20" s="111"/>
      <c r="F20" s="99"/>
      <c r="G20" s="73"/>
      <c r="H20" s="73"/>
    </row>
    <row r="21" spans="1:9" s="74" customFormat="1" ht="12.75" x14ac:dyDescent="0.2">
      <c r="A21" s="109"/>
      <c r="B21" s="108"/>
      <c r="C21" s="187" t="s">
        <v>378</v>
      </c>
      <c r="D21" s="75"/>
      <c r="E21" s="92"/>
      <c r="F21" s="99"/>
      <c r="G21" s="73"/>
      <c r="H21" s="73"/>
    </row>
    <row r="22" spans="1:9" s="74" customFormat="1" ht="12.75" x14ac:dyDescent="0.2">
      <c r="A22" s="109"/>
      <c r="B22" s="108"/>
      <c r="C22" s="61"/>
      <c r="D22" s="75"/>
      <c r="E22" s="92"/>
      <c r="F22" s="99"/>
      <c r="G22" s="73"/>
      <c r="H22" s="73"/>
    </row>
    <row r="23" spans="1:9" ht="12.75" x14ac:dyDescent="0.2">
      <c r="A23" s="7"/>
      <c r="B23" s="7"/>
      <c r="C23" s="92"/>
      <c r="D23" s="20"/>
      <c r="E23" s="13"/>
      <c r="F23" s="13"/>
      <c r="G23" s="2"/>
      <c r="H23" s="2"/>
      <c r="I23" s="2"/>
    </row>
    <row r="24" spans="1:9" ht="12.75" x14ac:dyDescent="0.2">
      <c r="A24" s="7"/>
      <c r="B24" s="7"/>
      <c r="C24" s="187" t="s">
        <v>379</v>
      </c>
      <c r="D24" s="20"/>
      <c r="E24" s="13"/>
      <c r="F24" s="13"/>
      <c r="G24" s="2"/>
      <c r="H24" s="2"/>
      <c r="I24" s="2"/>
    </row>
    <row r="25" spans="1:9" s="2" customFormat="1" x14ac:dyDescent="0.2">
      <c r="A25" s="7"/>
      <c r="B25" s="7"/>
      <c r="C25" s="25"/>
      <c r="D25" s="20"/>
      <c r="E25" s="13"/>
      <c r="F25" s="13"/>
    </row>
    <row r="26" spans="1:9" s="2" customFormat="1" x14ac:dyDescent="0.2">
      <c r="B26" s="1"/>
      <c r="C26" s="24"/>
      <c r="D26" s="19"/>
      <c r="E26" s="19"/>
      <c r="F26" s="19"/>
    </row>
    <row r="27" spans="1:9" s="2" customFormat="1" x14ac:dyDescent="0.2">
      <c r="B27" s="1"/>
      <c r="C27" s="24"/>
      <c r="D27" s="19"/>
      <c r="E27" s="19"/>
      <c r="F27" s="19"/>
    </row>
    <row r="28" spans="1:9" s="2" customFormat="1" x14ac:dyDescent="0.2">
      <c r="C28" s="24"/>
      <c r="D28" s="19"/>
      <c r="E28" s="19"/>
      <c r="F28" s="19"/>
    </row>
    <row r="29" spans="1:9" s="2" customFormat="1" x14ac:dyDescent="0.2">
      <c r="F29" s="19"/>
    </row>
    <row r="30" spans="1:9" s="2" customFormat="1" x14ac:dyDescent="0.2">
      <c r="C30" s="24"/>
      <c r="D30" s="19"/>
      <c r="E30" s="19"/>
      <c r="F30" s="19"/>
    </row>
    <row r="31" spans="1:9" s="2" customFormat="1" x14ac:dyDescent="0.2">
      <c r="C31" s="24"/>
      <c r="D31" s="19"/>
      <c r="E31" s="19"/>
      <c r="F31" s="19"/>
    </row>
    <row r="32" spans="1:9" s="2" customFormat="1" x14ac:dyDescent="0.2">
      <c r="C32" s="24"/>
      <c r="D32" s="19"/>
      <c r="E32" s="19"/>
      <c r="F32" s="19"/>
    </row>
    <row r="33" spans="1:9" s="2" customFormat="1" x14ac:dyDescent="0.2">
      <c r="C33" s="24"/>
      <c r="D33" s="19"/>
      <c r="E33" s="19"/>
      <c r="F33" s="19"/>
    </row>
    <row r="34" spans="1:9" x14ac:dyDescent="0.2">
      <c r="A34" s="2"/>
      <c r="B34" s="2"/>
      <c r="C34" s="24"/>
      <c r="D34" s="19"/>
      <c r="E34" s="19"/>
      <c r="F34" s="19"/>
      <c r="G34" s="2"/>
      <c r="H34" s="2"/>
      <c r="I34" s="2"/>
    </row>
    <row r="35" spans="1:9" x14ac:dyDescent="0.2">
      <c r="A35" s="7"/>
      <c r="B35" s="7"/>
      <c r="C35" s="25"/>
      <c r="D35" s="20"/>
      <c r="E35" s="13"/>
      <c r="F35" s="13"/>
      <c r="G35" s="2"/>
      <c r="H35" s="2"/>
      <c r="I35" s="2"/>
    </row>
    <row r="36" spans="1:9" x14ac:dyDescent="0.2">
      <c r="A36" s="7"/>
      <c r="B36" s="7"/>
      <c r="C36" s="25"/>
      <c r="D36" s="20"/>
      <c r="E36" s="13"/>
      <c r="F36" s="13"/>
      <c r="G36" s="2"/>
      <c r="H36" s="2"/>
      <c r="I36" s="2"/>
    </row>
    <row r="37" spans="1:9" x14ac:dyDescent="0.2">
      <c r="A37" s="7"/>
      <c r="B37" s="7"/>
      <c r="C37" s="25"/>
      <c r="D37" s="20"/>
      <c r="E37" s="13"/>
      <c r="F37" s="13"/>
      <c r="H37" s="6"/>
    </row>
    <row r="38" spans="1:9" x14ac:dyDescent="0.2">
      <c r="A38" s="7"/>
      <c r="B38" s="7"/>
      <c r="C38" s="25"/>
      <c r="D38" s="20"/>
      <c r="E38" s="13"/>
      <c r="F38" s="13"/>
    </row>
  </sheetData>
  <mergeCells count="9">
    <mergeCell ref="B6:E6"/>
    <mergeCell ref="B7:E7"/>
    <mergeCell ref="E15:F15"/>
    <mergeCell ref="E9:F9"/>
    <mergeCell ref="B9:D9"/>
    <mergeCell ref="B11:D11"/>
    <mergeCell ref="E11:F11"/>
    <mergeCell ref="B13:D13"/>
    <mergeCell ref="E13:F13"/>
  </mergeCells>
  <pageMargins left="1.1811023622047245" right="0.59055118110236227" top="0.98425196850393704" bottom="0.98425196850393704" header="0.59055118110236227" footer="0.59055118110236227"/>
  <pageSetup paperSize="9" orientation="portrait" r:id="rId1"/>
  <headerFooter>
    <oddHeader xml:space="preserve">&amp;L&amp;8Projekt sanacije od poplava
Obala Juričev Ive Cota u Vodicama 
&amp;R&amp;8Građevinski projekt
T.D 031/17
</oddHeader>
    <oddFooter>&amp;L&amp;8
HIDROING d.o.o.
Split, prosinac 2017.&amp;R&amp;8Troškovnik 
str.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7</vt:i4>
      </vt:variant>
    </vt:vector>
  </HeadingPairs>
  <TitlesOfParts>
    <vt:vector size="11" baseType="lpstr">
      <vt:lpstr>A. kišna rešetka 1</vt:lpstr>
      <vt:lpstr>B. kišne rešetke 2</vt:lpstr>
      <vt:lpstr>C. kišna rešetka 3</vt:lpstr>
      <vt:lpstr>Rekapitlacija</vt:lpstr>
      <vt:lpstr>'A. kišna rešetka 1'!Ispis_naslova</vt:lpstr>
      <vt:lpstr>'B. kišne rešetke 2'!Ispis_naslova</vt:lpstr>
      <vt:lpstr>'C. kišna rešetka 3'!Ispis_naslova</vt:lpstr>
      <vt:lpstr>'A. kišna rešetka 1'!Podrucje_ispisa</vt:lpstr>
      <vt:lpstr>'B. kišne rešetke 2'!Podrucje_ispisa</vt:lpstr>
      <vt:lpstr>'C. kišna rešetka 3'!Podrucje_ispisa</vt:lpstr>
      <vt:lpstr>Rekapitlacija!Podrucje_ispisa</vt:lpstr>
    </vt:vector>
  </TitlesOfParts>
  <Company>Akvedukt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Dodig</dc:creator>
  <cp:lastModifiedBy>Toni</cp:lastModifiedBy>
  <cp:lastPrinted>2017-12-15T12:36:23Z</cp:lastPrinted>
  <dcterms:created xsi:type="dcterms:W3CDTF">2003-07-15T12:20:04Z</dcterms:created>
  <dcterms:modified xsi:type="dcterms:W3CDTF">2017-12-22T16:25:09Z</dcterms:modified>
</cp:coreProperties>
</file>